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esupuesto" sheetId="1" r:id="rId1"/>
    <sheet name="RESUMEN" sheetId="2" r:id="rId2"/>
    <sheet name="Hoja4" sheetId="3" r:id="rId3"/>
  </sheets>
  <definedNames/>
  <calcPr fullCalcOnLoad="1"/>
</workbook>
</file>

<file path=xl/sharedStrings.xml><?xml version="1.0" encoding="utf-8"?>
<sst xmlns="http://schemas.openxmlformats.org/spreadsheetml/2006/main" count="130" uniqueCount="97">
  <si>
    <t>CENTRO DE COSTOS</t>
  </si>
  <si>
    <t>MUNICIPIO</t>
  </si>
  <si>
    <t>DESCRIPCION DEL SERVICIO</t>
  </si>
  <si>
    <t>SEDE</t>
  </si>
  <si>
    <t>AREA APROXIMADA EN M2</t>
  </si>
  <si>
    <t xml:space="preserve">NUMERO MAX DE PERSONAS EN EL SERVICIO </t>
  </si>
  <si>
    <t>VALOR ANTES DE IVA</t>
  </si>
  <si>
    <t>AIU</t>
  </si>
  <si>
    <t>IVA</t>
  </si>
  <si>
    <t>VALOR TOTAL</t>
  </si>
  <si>
    <t>Servicios generales de aseo, desinfección  con insumos, herramientas y procedimientos de calidad, de lunes a sábado durante todo el mes.</t>
  </si>
  <si>
    <t>RIOHACHA</t>
  </si>
  <si>
    <t>Mantenimiento y Servicios Generales</t>
  </si>
  <si>
    <t>Servicios generales de aseo, desinfección y cafetería con insumos, herramientas y procedimientos de calidad, de lunes a viernes durante todo el mes.</t>
  </si>
  <si>
    <t>Archivo Calle 13 - Riohacha</t>
  </si>
  <si>
    <t>421.3</t>
  </si>
  <si>
    <t>Archivo y Correspondencia</t>
  </si>
  <si>
    <t>SUBTOTAL  MES</t>
  </si>
  <si>
    <t>SUBTOTAL  AÑO</t>
  </si>
  <si>
    <t>ITEM 2</t>
  </si>
  <si>
    <t>Anas Mai</t>
  </si>
  <si>
    <t>Administracion Anas Mai</t>
  </si>
  <si>
    <t>SUBTOTAL MES</t>
  </si>
  <si>
    <t>ITEM 3</t>
  </si>
  <si>
    <t>Servicios generales de aseo, desinfección y cafetería con insumos, herramientas y procedimientos de calidad, de lunes a viernes,  durante todo el mes por medio tiempo.</t>
  </si>
  <si>
    <t>Punto de Promocion y Venta de Servicios Uribia</t>
  </si>
  <si>
    <t>URIBIA</t>
  </si>
  <si>
    <t>UIS Uribia</t>
  </si>
  <si>
    <t>Servicios generales de aseo, desinfección y cafetería con insumos, herramientas y procedimientos de calidad, de lunes a sábado,  durante todo el mes por tiempo completo.</t>
  </si>
  <si>
    <t>UIS Maicao</t>
  </si>
  <si>
    <t>MAICAO</t>
  </si>
  <si>
    <t>Punto de Promocion y Venta de Servicios Barrancas</t>
  </si>
  <si>
    <t>BARRANCAS</t>
  </si>
  <si>
    <t>453.2</t>
  </si>
  <si>
    <t>UIS Barrancas</t>
  </si>
  <si>
    <t>Servicios generales de aseo, desinfección y cafetería con insumos, herramientas y procedimientos de calidad, de lunes a sabado,  durante todo el mes por medio tiempo.</t>
  </si>
  <si>
    <t>UIS Fonseca</t>
  </si>
  <si>
    <t>FONSECA</t>
  </si>
  <si>
    <t>553.5</t>
  </si>
  <si>
    <t>UIS San Juan</t>
  </si>
  <si>
    <t>SAN JUAN</t>
  </si>
  <si>
    <t>Punto de Promocion y Venta de Servicios Villanueva</t>
  </si>
  <si>
    <t>VILLANUEVA</t>
  </si>
  <si>
    <t>185.8</t>
  </si>
  <si>
    <t>UIS Villanueva</t>
  </si>
  <si>
    <t>ITEM 4</t>
  </si>
  <si>
    <t>Servicios generales de aseo, desinfección y cafetería con insumos, herramientas y procedimientos de calidad, de lunes a sabado,  durante todo el mes.</t>
  </si>
  <si>
    <t>Colegio Comfamiliar No 1</t>
  </si>
  <si>
    <t>HATONUEVO</t>
  </si>
  <si>
    <t>Servicios generales de aseo y desinfección  con insumos, herramientas y procedimientos de calidad, de lunes a sabado,  durante todo el mes.</t>
  </si>
  <si>
    <t>Centro de Formación para el Trabajo y el Desarrollo Humano- Riohacha calle 15</t>
  </si>
  <si>
    <t xml:space="preserve">746-750 </t>
  </si>
  <si>
    <t>Biblioteca</t>
  </si>
  <si>
    <t>ITEM 5</t>
  </si>
  <si>
    <t xml:space="preserve">
Calle 14A # 10-110/114</t>
  </si>
  <si>
    <t>SUBTOTAL AÑO</t>
  </si>
  <si>
    <t>ITEM 6</t>
  </si>
  <si>
    <t>LUGAR</t>
  </si>
  <si>
    <t>AREA EN M2</t>
  </si>
  <si>
    <t>Servicios generales de aseo, desinfección y cafetería con insumos, herramientas y procedimientos de calidad, de lunes a sábado,  durante todo el mes.</t>
  </si>
  <si>
    <t>IPS Sede principal - Riohacha</t>
  </si>
  <si>
    <t>1751-1760</t>
  </si>
  <si>
    <t>Administracion IPS</t>
  </si>
  <si>
    <t>Servicios generales de aseo, desinfección y cafetería con insumos, herramientas y procedimientos de calidad, de lunes a domingo,  durante todo el mes.</t>
  </si>
  <si>
    <t>Unidad de Salud Mental - Riohacha</t>
  </si>
  <si>
    <t>647.8</t>
  </si>
  <si>
    <t>IPS Eurare</t>
  </si>
  <si>
    <t xml:space="preserve">TOTAL  </t>
  </si>
  <si>
    <t>ITEM</t>
  </si>
  <si>
    <t>RESUMEN  (DISTRIBUCION)</t>
  </si>
  <si>
    <t>Mantenimiento y servicios generales</t>
  </si>
  <si>
    <t>A rchivo y correspondencia</t>
  </si>
  <si>
    <t>Uises</t>
  </si>
  <si>
    <t>Colegio Hatonuevo</t>
  </si>
  <si>
    <t>Gestion de empleo</t>
  </si>
  <si>
    <t>Unidad de salud mental</t>
  </si>
  <si>
    <t>Total distribucion</t>
  </si>
  <si>
    <t>1°, 3 y 5 piso de la Sede Administrativa – Riohacha</t>
  </si>
  <si>
    <t>Servicios generales de aseo, desinfección y cafetería con insumos, herramientas y procedimientos de calidad, de lunes a sabado,  durante todo el mes.  Incluye servicio de aseo y desinfeccion dos (2) veces al mes a la Unidad Movil de la agencia</t>
  </si>
  <si>
    <t xml:space="preserve">Educacion </t>
  </si>
  <si>
    <t>IPS</t>
  </si>
  <si>
    <t>ADMINISTRACION</t>
  </si>
  <si>
    <t>ANAS MAI</t>
  </si>
  <si>
    <t>UIS</t>
  </si>
  <si>
    <t>EDUCACION</t>
  </si>
  <si>
    <t>COLEGIO</t>
  </si>
  <si>
    <t>FOSFEC</t>
  </si>
  <si>
    <t>Fosfec</t>
  </si>
  <si>
    <t xml:space="preserve">Celogio </t>
  </si>
  <si>
    <t xml:space="preserve">IPS </t>
  </si>
  <si>
    <t>VALOR MES</t>
  </si>
  <si>
    <t>VALOR ANUAL</t>
  </si>
  <si>
    <t>CRN Manaure</t>
  </si>
  <si>
    <t>CRN manaure</t>
  </si>
  <si>
    <t>MANAURE</t>
  </si>
  <si>
    <t>PRESUPUESTO SERVICIOS GENERALES COMFAGUAJIRA 2024 1 - 15 FEBRERO 2024)</t>
  </si>
  <si>
    <t>Servicios generales de aseo y desinfección  con insumos, herramientas y procedimientos de calidad, de lunes a domingo,  durante todo el mes. Aplica según las distribuciones de las necesidades del servicio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</si>
</sst>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-* #,##0.00\ _€_-;\-* #,##0.00\ _€_-;_-* &quot;-&quot;??\ _€_-;_-@_-"/>
    <numFmt numFmtId="167" formatCode="_-* #,##0.00\ &quot;€&quot;_-;\-* #,##0.00\ &quot;€&quot;_-;_-* &quot;-&quot;??\ &quot;€&quot;_-;_-@_-"/>
    <numFmt numFmtId="168" formatCode="_(&quot;$&quot;\ * #,##0_);_(&quot;$&quot;\ * \(#,##0\);_(&quot;$&quot;\ * &quot;-&quot;??_);_(@_)"/>
    <numFmt numFmtId="169" formatCode="_-&quot;$&quot;\ * #,##0_-;\-&quot;$&quot;\ * #,##0_-;_-&quot;$&quot;\ * &quot;-&quot;??_-;_-@_-"/>
  </numFmts>
  <fonts count="4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7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168" fontId="41" fillId="33" borderId="12" xfId="52" applyNumberFormat="1" applyFont="1" applyFill="1" applyBorder="1" applyAlignment="1">
      <alignment vertical="center"/>
    </xf>
    <xf numFmtId="168" fontId="41" fillId="33" borderId="12" xfId="0" applyNumberFormat="1" applyFont="1" applyFill="1" applyBorder="1" applyAlignment="1">
      <alignment vertical="center"/>
    </xf>
    <xf numFmtId="168" fontId="41" fillId="33" borderId="13" xfId="0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horizontal="justify" vertical="center" wrapText="1"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justify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justify" vertical="center" wrapText="1"/>
    </xf>
    <xf numFmtId="0" fontId="43" fillId="33" borderId="14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168" fontId="43" fillId="33" borderId="10" xfId="0" applyNumberFormat="1" applyFont="1" applyFill="1" applyBorder="1" applyAlignment="1">
      <alignment/>
    </xf>
    <xf numFmtId="168" fontId="43" fillId="33" borderId="17" xfId="0" applyNumberFormat="1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1" fillId="33" borderId="19" xfId="0" applyFont="1" applyFill="1" applyBorder="1" applyAlignment="1">
      <alignment/>
    </xf>
    <xf numFmtId="168" fontId="43" fillId="33" borderId="19" xfId="0" applyNumberFormat="1" applyFont="1" applyFill="1" applyBorder="1" applyAlignment="1">
      <alignment/>
    </xf>
    <xf numFmtId="168" fontId="43" fillId="33" borderId="20" xfId="0" applyNumberFormat="1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justify" vertical="center" wrapText="1"/>
    </xf>
    <xf numFmtId="168" fontId="41" fillId="33" borderId="15" xfId="52" applyNumberFormat="1" applyFont="1" applyFill="1" applyBorder="1" applyAlignment="1">
      <alignment vertical="center"/>
    </xf>
    <xf numFmtId="0" fontId="42" fillId="33" borderId="23" xfId="0" applyFont="1" applyFill="1" applyBorder="1" applyAlignment="1">
      <alignment horizontal="justify" vertical="center" wrapText="1"/>
    </xf>
    <xf numFmtId="0" fontId="42" fillId="33" borderId="15" xfId="0" applyFont="1" applyFill="1" applyBorder="1" applyAlignment="1">
      <alignment horizontal="left" vertical="center" wrapText="1"/>
    </xf>
    <xf numFmtId="168" fontId="41" fillId="33" borderId="24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left" vertical="center" wrapText="1"/>
    </xf>
    <xf numFmtId="168" fontId="41" fillId="33" borderId="10" xfId="0" applyNumberFormat="1" applyFont="1" applyFill="1" applyBorder="1" applyAlignment="1">
      <alignment/>
    </xf>
    <xf numFmtId="168" fontId="42" fillId="33" borderId="12" xfId="0" applyNumberFormat="1" applyFont="1" applyFill="1" applyBorder="1" applyAlignment="1">
      <alignment horizontal="center" vertical="center" wrapText="1"/>
    </xf>
    <xf numFmtId="168" fontId="42" fillId="33" borderId="13" xfId="0" applyNumberFormat="1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left" vertical="center" wrapText="1"/>
    </xf>
    <xf numFmtId="0" fontId="42" fillId="33" borderId="25" xfId="0" applyFont="1" applyFill="1" applyBorder="1" applyAlignment="1">
      <alignment horizontal="justify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1" fillId="33" borderId="23" xfId="0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68" fontId="41" fillId="33" borderId="10" xfId="52" applyNumberFormat="1" applyFont="1" applyFill="1" applyBorder="1" applyAlignment="1">
      <alignment vertical="center"/>
    </xf>
    <xf numFmtId="0" fontId="43" fillId="33" borderId="25" xfId="0" applyFont="1" applyFill="1" applyBorder="1" applyAlignment="1">
      <alignment/>
    </xf>
    <xf numFmtId="0" fontId="41" fillId="33" borderId="26" xfId="0" applyFont="1" applyFill="1" applyBorder="1" applyAlignment="1">
      <alignment/>
    </xf>
    <xf numFmtId="168" fontId="43" fillId="33" borderId="26" xfId="0" applyNumberFormat="1" applyFont="1" applyFill="1" applyBorder="1" applyAlignment="1">
      <alignment/>
    </xf>
    <xf numFmtId="168" fontId="43" fillId="33" borderId="27" xfId="0" applyNumberFormat="1" applyFont="1" applyFill="1" applyBorder="1" applyAlignment="1">
      <alignment/>
    </xf>
    <xf numFmtId="0" fontId="41" fillId="33" borderId="28" xfId="0" applyFont="1" applyFill="1" applyBorder="1" applyAlignment="1">
      <alignment/>
    </xf>
    <xf numFmtId="168" fontId="43" fillId="33" borderId="15" xfId="0" applyNumberFormat="1" applyFont="1" applyFill="1" applyBorder="1" applyAlignment="1">
      <alignment/>
    </xf>
    <xf numFmtId="168" fontId="41" fillId="33" borderId="10" xfId="0" applyNumberFormat="1" applyFont="1" applyFill="1" applyBorder="1" applyAlignment="1">
      <alignment vertical="center"/>
    </xf>
    <xf numFmtId="169" fontId="0" fillId="0" borderId="10" xfId="52" applyNumberFormat="1" applyFont="1" applyBorder="1" applyAlignment="1">
      <alignment/>
    </xf>
    <xf numFmtId="0" fontId="40" fillId="0" borderId="29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30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center" vertical="center" wrapText="1"/>
    </xf>
    <xf numFmtId="168" fontId="41" fillId="0" borderId="12" xfId="52" applyNumberFormat="1" applyFont="1" applyFill="1" applyBorder="1" applyAlignment="1">
      <alignment vertical="center"/>
    </xf>
    <xf numFmtId="168" fontId="41" fillId="0" borderId="12" xfId="0" applyNumberFormat="1" applyFont="1" applyBorder="1" applyAlignment="1">
      <alignment vertical="center"/>
    </xf>
    <xf numFmtId="168" fontId="41" fillId="0" borderId="13" xfId="0" applyNumberFormat="1" applyFont="1" applyBorder="1" applyAlignment="1">
      <alignment vertical="center"/>
    </xf>
    <xf numFmtId="0" fontId="42" fillId="0" borderId="14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1" fillId="0" borderId="29" xfId="0" applyFont="1" applyBorder="1" applyAlignment="1">
      <alignment/>
    </xf>
    <xf numFmtId="0" fontId="42" fillId="0" borderId="32" xfId="0" applyFont="1" applyBorder="1" applyAlignment="1">
      <alignment horizontal="justify" vertical="center" wrapText="1"/>
    </xf>
    <xf numFmtId="0" fontId="42" fillId="0" borderId="16" xfId="0" applyFont="1" applyBorder="1" applyAlignment="1">
      <alignment horizontal="justify" vertical="center" wrapText="1"/>
    </xf>
    <xf numFmtId="0" fontId="41" fillId="33" borderId="29" xfId="0" applyFont="1" applyFill="1" applyBorder="1" applyAlignment="1">
      <alignment/>
    </xf>
    <xf numFmtId="0" fontId="41" fillId="33" borderId="29" xfId="0" applyFont="1" applyFill="1" applyBorder="1" applyAlignment="1">
      <alignment horizontal="center"/>
    </xf>
    <xf numFmtId="0" fontId="41" fillId="33" borderId="33" xfId="0" applyFont="1" applyFill="1" applyBorder="1" applyAlignment="1">
      <alignment/>
    </xf>
    <xf numFmtId="0" fontId="42" fillId="0" borderId="15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/>
    </xf>
    <xf numFmtId="0" fontId="41" fillId="0" borderId="26" xfId="0" applyFont="1" applyBorder="1" applyAlignment="1">
      <alignment/>
    </xf>
    <xf numFmtId="168" fontId="43" fillId="34" borderId="17" xfId="0" applyNumberFormat="1" applyFont="1" applyFill="1" applyBorder="1" applyAlignment="1">
      <alignment/>
    </xf>
    <xf numFmtId="168" fontId="41" fillId="34" borderId="17" xfId="0" applyNumberFormat="1" applyFont="1" applyFill="1" applyBorder="1" applyAlignment="1">
      <alignment/>
    </xf>
    <xf numFmtId="168" fontId="43" fillId="34" borderId="15" xfId="0" applyNumberFormat="1" applyFont="1" applyFill="1" applyBorder="1" applyAlignment="1">
      <alignment/>
    </xf>
    <xf numFmtId="0" fontId="41" fillId="33" borderId="34" xfId="0" applyFont="1" applyFill="1" applyBorder="1" applyAlignment="1">
      <alignment/>
    </xf>
    <xf numFmtId="0" fontId="41" fillId="35" borderId="31" xfId="0" applyFont="1" applyFill="1" applyBorder="1" applyAlignment="1">
      <alignment/>
    </xf>
    <xf numFmtId="0" fontId="41" fillId="35" borderId="12" xfId="0" applyFont="1" applyFill="1" applyBorder="1" applyAlignment="1">
      <alignment/>
    </xf>
    <xf numFmtId="168" fontId="41" fillId="35" borderId="12" xfId="0" applyNumberFormat="1" applyFont="1" applyFill="1" applyBorder="1" applyAlignment="1">
      <alignment/>
    </xf>
    <xf numFmtId="168" fontId="43" fillId="35" borderId="12" xfId="0" applyNumberFormat="1" applyFont="1" applyFill="1" applyBorder="1" applyAlignment="1">
      <alignment/>
    </xf>
    <xf numFmtId="0" fontId="41" fillId="35" borderId="35" xfId="0" applyFont="1" applyFill="1" applyBorder="1" applyAlignment="1">
      <alignment/>
    </xf>
    <xf numFmtId="169" fontId="0" fillId="0" borderId="17" xfId="52" applyNumberFormat="1" applyFont="1" applyBorder="1" applyAlignment="1">
      <alignment/>
    </xf>
    <xf numFmtId="0" fontId="40" fillId="34" borderId="31" xfId="0" applyFont="1" applyFill="1" applyBorder="1" applyAlignment="1">
      <alignment horizontal="center"/>
    </xf>
    <xf numFmtId="0" fontId="40" fillId="34" borderId="30" xfId="0" applyFont="1" applyFill="1" applyBorder="1" applyAlignment="1">
      <alignment horizontal="center"/>
    </xf>
    <xf numFmtId="0" fontId="40" fillId="34" borderId="12" xfId="0" applyFont="1" applyFill="1" applyBorder="1" applyAlignment="1">
      <alignment horizontal="center"/>
    </xf>
    <xf numFmtId="0" fontId="40" fillId="34" borderId="13" xfId="0" applyFont="1" applyFill="1" applyBorder="1" applyAlignment="1">
      <alignment horizontal="center"/>
    </xf>
    <xf numFmtId="0" fontId="40" fillId="34" borderId="32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0" fontId="40" fillId="34" borderId="29" xfId="0" applyFont="1" applyFill="1" applyBorder="1" applyAlignment="1">
      <alignment horizontal="center"/>
    </xf>
    <xf numFmtId="169" fontId="0" fillId="34" borderId="10" xfId="52" applyNumberFormat="1" applyFont="1" applyFill="1" applyBorder="1" applyAlignment="1">
      <alignment/>
    </xf>
    <xf numFmtId="169" fontId="0" fillId="34" borderId="17" xfId="52" applyNumberFormat="1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40" fillId="34" borderId="14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40" fillId="0" borderId="14" xfId="0" applyFont="1" applyBorder="1" applyAlignment="1">
      <alignment horizontal="center"/>
    </xf>
    <xf numFmtId="169" fontId="0" fillId="0" borderId="10" xfId="52" applyNumberFormat="1" applyFont="1" applyFill="1" applyBorder="1" applyAlignment="1">
      <alignment/>
    </xf>
    <xf numFmtId="169" fontId="0" fillId="0" borderId="17" xfId="52" applyNumberFormat="1" applyFont="1" applyFill="1" applyBorder="1" applyAlignment="1">
      <alignment/>
    </xf>
    <xf numFmtId="0" fontId="0" fillId="34" borderId="29" xfId="0" applyFont="1" applyFill="1" applyBorder="1" applyAlignment="1">
      <alignment horizontal="left"/>
    </xf>
    <xf numFmtId="0" fontId="40" fillId="35" borderId="36" xfId="0" applyFont="1" applyFill="1" applyBorder="1" applyAlignment="1">
      <alignment/>
    </xf>
    <xf numFmtId="0" fontId="40" fillId="35" borderId="37" xfId="0" applyFont="1" applyFill="1" applyBorder="1" applyAlignment="1">
      <alignment/>
    </xf>
    <xf numFmtId="169" fontId="40" fillId="35" borderId="37" xfId="0" applyNumberFormat="1" applyFont="1" applyFill="1" applyBorder="1" applyAlignment="1">
      <alignment/>
    </xf>
    <xf numFmtId="169" fontId="40" fillId="35" borderId="36" xfId="0" applyNumberFormat="1" applyFont="1" applyFill="1" applyBorder="1" applyAlignment="1">
      <alignment/>
    </xf>
    <xf numFmtId="0" fontId="40" fillId="34" borderId="38" xfId="0" applyFont="1" applyFill="1" applyBorder="1" applyAlignment="1">
      <alignment horizontal="center"/>
    </xf>
    <xf numFmtId="0" fontId="40" fillId="34" borderId="39" xfId="0" applyFont="1" applyFill="1" applyBorder="1" applyAlignment="1">
      <alignment horizontal="center"/>
    </xf>
    <xf numFmtId="169" fontId="0" fillId="34" borderId="14" xfId="52" applyNumberFormat="1" applyFont="1" applyFill="1" applyBorder="1" applyAlignment="1">
      <alignment/>
    </xf>
    <xf numFmtId="169" fontId="0" fillId="34" borderId="18" xfId="52" applyNumberFormat="1" applyFont="1" applyFill="1" applyBorder="1" applyAlignment="1">
      <alignment/>
    </xf>
    <xf numFmtId="0" fontId="40" fillId="0" borderId="25" xfId="0" applyFont="1" applyBorder="1" applyAlignment="1">
      <alignment horizontal="center"/>
    </xf>
    <xf numFmtId="0" fontId="45" fillId="33" borderId="0" xfId="0" applyFont="1" applyFill="1" applyAlignment="1">
      <alignment horizontal="center" vertical="center" wrapText="1"/>
    </xf>
    <xf numFmtId="0" fontId="45" fillId="33" borderId="40" xfId="0" applyFont="1" applyFill="1" applyBorder="1" applyAlignment="1">
      <alignment horizontal="center" vertical="center" wrapText="1"/>
    </xf>
    <xf numFmtId="168" fontId="41" fillId="0" borderId="0" xfId="0" applyNumberFormat="1" applyFont="1" applyAlignment="1">
      <alignment/>
    </xf>
    <xf numFmtId="44" fontId="41" fillId="0" borderId="0" xfId="52" applyFont="1" applyAlignment="1">
      <alignment/>
    </xf>
    <xf numFmtId="44" fontId="41" fillId="0" borderId="0" xfId="0" applyNumberFormat="1" applyFont="1" applyAlignment="1">
      <alignment/>
    </xf>
    <xf numFmtId="0" fontId="46" fillId="35" borderId="41" xfId="0" applyFont="1" applyFill="1" applyBorder="1" applyAlignment="1">
      <alignment horizontal="center"/>
    </xf>
    <xf numFmtId="0" fontId="46" fillId="35" borderId="37" xfId="0" applyFont="1" applyFill="1" applyBorder="1" applyAlignment="1">
      <alignment horizontal="center"/>
    </xf>
    <xf numFmtId="0" fontId="46" fillId="35" borderId="11" xfId="0" applyFont="1" applyFill="1" applyBorder="1" applyAlignment="1">
      <alignment horizontal="center"/>
    </xf>
    <xf numFmtId="0" fontId="45" fillId="33" borderId="37" xfId="0" applyFont="1" applyFill="1" applyBorder="1" applyAlignment="1">
      <alignment horizontal="center" vertical="center" wrapText="1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3" fillId="35" borderId="30" xfId="0" applyFont="1" applyFill="1" applyBorder="1" applyAlignment="1">
      <alignment horizontal="left"/>
    </xf>
    <xf numFmtId="0" fontId="43" fillId="35" borderId="12" xfId="0" applyFont="1" applyFill="1" applyBorder="1" applyAlignment="1">
      <alignment horizontal="left"/>
    </xf>
    <xf numFmtId="0" fontId="42" fillId="33" borderId="37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43" xfId="0" applyFont="1" applyFill="1" applyBorder="1" applyAlignment="1">
      <alignment horizontal="center" vertical="center" wrapText="1"/>
    </xf>
    <xf numFmtId="0" fontId="42" fillId="33" borderId="44" xfId="0" applyFont="1" applyFill="1" applyBorder="1" applyAlignment="1">
      <alignment horizontal="center" vertical="center" wrapText="1"/>
    </xf>
    <xf numFmtId="0" fontId="40" fillId="35" borderId="45" xfId="0" applyFont="1" applyFill="1" applyBorder="1" applyAlignment="1">
      <alignment horizontal="center"/>
    </xf>
    <xf numFmtId="0" fontId="40" fillId="35" borderId="46" xfId="0" applyFont="1" applyFill="1" applyBorder="1" applyAlignment="1">
      <alignment horizontal="center"/>
    </xf>
    <xf numFmtId="0" fontId="40" fillId="35" borderId="47" xfId="0" applyFont="1" applyFill="1" applyBorder="1" applyAlignment="1">
      <alignment horizontal="center"/>
    </xf>
    <xf numFmtId="0" fontId="40" fillId="35" borderId="48" xfId="0" applyFont="1" applyFill="1" applyBorder="1" applyAlignment="1">
      <alignment horizontal="center"/>
    </xf>
    <xf numFmtId="0" fontId="40" fillId="35" borderId="49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50" xfId="0" applyFont="1" applyFill="1" applyBorder="1" applyAlignment="1">
      <alignment horizontal="center"/>
    </xf>
    <xf numFmtId="0" fontId="40" fillId="34" borderId="51" xfId="0" applyFont="1" applyFill="1" applyBorder="1" applyAlignment="1">
      <alignment horizontal="center"/>
    </xf>
    <xf numFmtId="0" fontId="40" fillId="34" borderId="52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2"/>
  <sheetViews>
    <sheetView tabSelected="1" zoomScalePageLayoutView="0" workbookViewId="0" topLeftCell="B34">
      <selection activeCell="L44" sqref="L44"/>
    </sheetView>
  </sheetViews>
  <sheetFormatPr defaultColWidth="11.421875" defaultRowHeight="15"/>
  <cols>
    <col min="1" max="1" width="7.421875" style="1" customWidth="1"/>
    <col min="2" max="2" width="29.421875" style="1" customWidth="1"/>
    <col min="3" max="3" width="11.421875" style="1" customWidth="1"/>
    <col min="4" max="4" width="13.00390625" style="1" customWidth="1"/>
    <col min="5" max="5" width="12.57421875" style="1" customWidth="1"/>
    <col min="6" max="6" width="16.28125" style="1" customWidth="1"/>
    <col min="7" max="8" width="16.57421875" style="1" customWidth="1"/>
    <col min="9" max="9" width="13.7109375" style="1" customWidth="1"/>
    <col min="10" max="11" width="21.7109375" style="1" customWidth="1"/>
    <col min="12" max="12" width="11.421875" style="1" customWidth="1"/>
    <col min="13" max="13" width="12.421875" style="1" bestFit="1" customWidth="1"/>
    <col min="14" max="16384" width="11.421875" style="1" customWidth="1"/>
  </cols>
  <sheetData>
    <row r="1" ht="12.75" thickBot="1"/>
    <row r="2" spans="1:11" ht="19.5" thickBot="1">
      <c r="A2" s="124" t="s">
        <v>95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ht="12.75" thickBot="1"/>
    <row r="4" spans="1:11" ht="51" customHeight="1" thickBot="1">
      <c r="A4" s="65" t="s">
        <v>68</v>
      </c>
      <c r="B4" s="66" t="s">
        <v>2</v>
      </c>
      <c r="C4" s="66" t="s">
        <v>3</v>
      </c>
      <c r="D4" s="66" t="s">
        <v>1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8</v>
      </c>
      <c r="J4" s="66" t="s">
        <v>9</v>
      </c>
      <c r="K4" s="67" t="s">
        <v>0</v>
      </c>
    </row>
    <row r="5" spans="1:11" ht="93" customHeight="1" thickBot="1">
      <c r="A5" s="68">
        <v>1</v>
      </c>
      <c r="B5" s="54" t="s">
        <v>10</v>
      </c>
      <c r="C5" s="55" t="s">
        <v>77</v>
      </c>
      <c r="D5" s="55" t="s">
        <v>11</v>
      </c>
      <c r="E5" s="56">
        <v>940</v>
      </c>
      <c r="F5" s="56">
        <v>3</v>
      </c>
      <c r="G5" s="57">
        <v>4102560</v>
      </c>
      <c r="H5" s="57">
        <f>G5*10%</f>
        <v>410256</v>
      </c>
      <c r="I5" s="58">
        <f>H5*19%</f>
        <v>77948.64</v>
      </c>
      <c r="J5" s="59">
        <f>G5+H5+I5</f>
        <v>4590764.64</v>
      </c>
      <c r="K5" s="69" t="s">
        <v>12</v>
      </c>
    </row>
    <row r="6" spans="1:11" ht="93.75" customHeight="1">
      <c r="A6" s="68">
        <v>2</v>
      </c>
      <c r="B6" s="60" t="s">
        <v>13</v>
      </c>
      <c r="C6" s="61" t="s">
        <v>14</v>
      </c>
      <c r="D6" s="62" t="s">
        <v>11</v>
      </c>
      <c r="E6" s="63" t="s">
        <v>15</v>
      </c>
      <c r="F6" s="63">
        <v>1</v>
      </c>
      <c r="G6" s="57">
        <v>1367520</v>
      </c>
      <c r="H6" s="57">
        <f>G6*10%</f>
        <v>136752</v>
      </c>
      <c r="I6" s="58">
        <f>H6*19%</f>
        <v>25982.88</v>
      </c>
      <c r="J6" s="59">
        <f>G6+H6+I6</f>
        <v>1530254.88</v>
      </c>
      <c r="K6" s="70" t="s">
        <v>16</v>
      </c>
    </row>
    <row r="7" spans="1:11" ht="12">
      <c r="A7" s="71"/>
      <c r="B7" s="12" t="s">
        <v>17</v>
      </c>
      <c r="C7" s="13"/>
      <c r="D7" s="13"/>
      <c r="E7" s="13"/>
      <c r="F7" s="75">
        <f>SUM(F5:F6)</f>
        <v>4</v>
      </c>
      <c r="G7" s="14">
        <f>SUM(G5:G6)</f>
        <v>5470080</v>
      </c>
      <c r="H7" s="14">
        <f>SUM(H5:H6)</f>
        <v>547008</v>
      </c>
      <c r="I7" s="14">
        <f>SUM(I5:I6)</f>
        <v>103931.52</v>
      </c>
      <c r="J7" s="83">
        <f>SUM(J5:J6)</f>
        <v>6121019.52</v>
      </c>
      <c r="K7" s="16"/>
    </row>
    <row r="8" spans="1:11" ht="12.75" thickBot="1">
      <c r="A8" s="71"/>
      <c r="B8" s="17" t="s">
        <v>18</v>
      </c>
      <c r="C8" s="18"/>
      <c r="D8" s="18"/>
      <c r="E8" s="18"/>
      <c r="F8" s="76"/>
      <c r="G8" s="19">
        <f>G7*1</f>
        <v>5470080</v>
      </c>
      <c r="H8" s="19">
        <f>H7*1</f>
        <v>547008</v>
      </c>
      <c r="I8" s="19">
        <f>I7*1</f>
        <v>103931.52</v>
      </c>
      <c r="J8" s="20">
        <f>J7*1</f>
        <v>6121019.52</v>
      </c>
      <c r="K8" s="21"/>
    </row>
    <row r="9" spans="1:11" ht="12.75" thickBot="1">
      <c r="A9" s="71"/>
      <c r="B9" s="132" t="s">
        <v>19</v>
      </c>
      <c r="C9" s="132"/>
      <c r="D9" s="132"/>
      <c r="E9" s="132"/>
      <c r="F9" s="132"/>
      <c r="G9" s="132"/>
      <c r="H9" s="132"/>
      <c r="I9" s="132"/>
      <c r="J9" s="132"/>
      <c r="K9" s="133"/>
    </row>
    <row r="10" spans="1:11" ht="92.25" customHeight="1">
      <c r="A10" s="68">
        <v>3</v>
      </c>
      <c r="B10" s="54" t="s">
        <v>96</v>
      </c>
      <c r="C10" s="55" t="s">
        <v>20</v>
      </c>
      <c r="D10" s="62" t="s">
        <v>11</v>
      </c>
      <c r="E10" s="63">
        <v>2330</v>
      </c>
      <c r="F10" s="64">
        <v>5</v>
      </c>
      <c r="G10" s="57">
        <f>+G24</f>
        <v>8205120</v>
      </c>
      <c r="H10" s="58">
        <f>G10*10%</f>
        <v>820512</v>
      </c>
      <c r="I10" s="58">
        <f>H10*19%</f>
        <v>155897.28</v>
      </c>
      <c r="J10" s="59">
        <f>G10+H10+I10</f>
        <v>9181529.28</v>
      </c>
      <c r="K10" s="69" t="s">
        <v>21</v>
      </c>
    </row>
    <row r="11" spans="1:11" ht="12">
      <c r="A11" s="71"/>
      <c r="B11" s="12" t="s">
        <v>22</v>
      </c>
      <c r="C11" s="13"/>
      <c r="D11" s="13"/>
      <c r="E11" s="13"/>
      <c r="F11" s="52">
        <f>SUM(F10:F10)</f>
        <v>5</v>
      </c>
      <c r="G11" s="14">
        <f>SUM(G10:G10)</f>
        <v>8205120</v>
      </c>
      <c r="H11" s="14">
        <f>SUM(H10:H10)</f>
        <v>820512</v>
      </c>
      <c r="I11" s="14">
        <f>SUM(I10:I10)</f>
        <v>155897.28</v>
      </c>
      <c r="J11" s="83">
        <f>SUM(J10:J10)</f>
        <v>9181529.28</v>
      </c>
      <c r="K11" s="16"/>
    </row>
    <row r="12" spans="1:11" ht="12.75" thickBot="1">
      <c r="A12" s="71"/>
      <c r="B12" s="17" t="s">
        <v>18</v>
      </c>
      <c r="C12" s="18"/>
      <c r="D12" s="18"/>
      <c r="E12" s="18"/>
      <c r="F12" s="76"/>
      <c r="G12" s="19">
        <f>G11*1</f>
        <v>8205120</v>
      </c>
      <c r="H12" s="19">
        <f>H11*1</f>
        <v>820512</v>
      </c>
      <c r="I12" s="19">
        <f>I11*1</f>
        <v>155897.28</v>
      </c>
      <c r="J12" s="20">
        <f>J11*1</f>
        <v>9181529.28</v>
      </c>
      <c r="K12" s="21"/>
    </row>
    <row r="13" spans="1:11" ht="12.75" thickBot="1">
      <c r="A13" s="71"/>
      <c r="B13" s="132" t="s">
        <v>23</v>
      </c>
      <c r="C13" s="132"/>
      <c r="D13" s="132"/>
      <c r="E13" s="132"/>
      <c r="F13" s="132"/>
      <c r="G13" s="132"/>
      <c r="H13" s="132"/>
      <c r="I13" s="132"/>
      <c r="J13" s="132"/>
      <c r="K13" s="133"/>
    </row>
    <row r="14" spans="1:13" ht="90.75" customHeight="1" thickBot="1">
      <c r="A14" s="71">
        <v>4</v>
      </c>
      <c r="B14" s="23" t="s">
        <v>24</v>
      </c>
      <c r="C14" s="9" t="s">
        <v>25</v>
      </c>
      <c r="D14" s="26" t="s">
        <v>26</v>
      </c>
      <c r="E14" s="10"/>
      <c r="F14" s="64">
        <v>1</v>
      </c>
      <c r="G14" s="4">
        <v>683760</v>
      </c>
      <c r="H14" s="5">
        <f aca="true" t="shared" si="0" ref="H14:H19">G14*10%</f>
        <v>68376</v>
      </c>
      <c r="I14" s="5">
        <f aca="true" t="shared" si="1" ref="I14:I19">H14*19%</f>
        <v>12991.44</v>
      </c>
      <c r="J14" s="27">
        <f aca="true" t="shared" si="2" ref="J14:J19">G14+H14+I14</f>
        <v>765127.44</v>
      </c>
      <c r="K14" s="25" t="s">
        <v>27</v>
      </c>
      <c r="M14" s="1">
        <f>+G14/15*14</f>
        <v>638176</v>
      </c>
    </row>
    <row r="15" spans="1:11" ht="82.5" customHeight="1" thickBot="1">
      <c r="A15" s="71">
        <v>5</v>
      </c>
      <c r="B15" s="7" t="s">
        <v>28</v>
      </c>
      <c r="C15" s="8" t="s">
        <v>29</v>
      </c>
      <c r="D15" s="26" t="s">
        <v>30</v>
      </c>
      <c r="E15" s="22">
        <v>296</v>
      </c>
      <c r="F15" s="64">
        <v>1</v>
      </c>
      <c r="G15" s="4">
        <v>683760</v>
      </c>
      <c r="H15" s="5">
        <f t="shared" si="0"/>
        <v>68376</v>
      </c>
      <c r="I15" s="5">
        <f t="shared" si="1"/>
        <v>12991.44</v>
      </c>
      <c r="J15" s="27">
        <f t="shared" si="2"/>
        <v>765127.44</v>
      </c>
      <c r="K15" s="11" t="s">
        <v>29</v>
      </c>
    </row>
    <row r="16" spans="1:11" ht="90" customHeight="1" thickBot="1">
      <c r="A16" s="71">
        <v>6</v>
      </c>
      <c r="B16" s="23" t="s">
        <v>24</v>
      </c>
      <c r="C16" s="8" t="s">
        <v>31</v>
      </c>
      <c r="D16" s="28" t="s">
        <v>32</v>
      </c>
      <c r="E16" s="10" t="s">
        <v>33</v>
      </c>
      <c r="F16" s="63">
        <v>1</v>
      </c>
      <c r="G16" s="4">
        <v>683760</v>
      </c>
      <c r="H16" s="5">
        <f t="shared" si="0"/>
        <v>68376</v>
      </c>
      <c r="I16" s="5">
        <f t="shared" si="1"/>
        <v>12991.44</v>
      </c>
      <c r="J16" s="27">
        <f t="shared" si="2"/>
        <v>765127.44</v>
      </c>
      <c r="K16" s="11" t="s">
        <v>34</v>
      </c>
    </row>
    <row r="17" spans="1:11" ht="96" customHeight="1" thickBot="1">
      <c r="A17" s="71">
        <v>7</v>
      </c>
      <c r="B17" s="23" t="s">
        <v>35</v>
      </c>
      <c r="C17" s="8" t="s">
        <v>36</v>
      </c>
      <c r="D17" s="28" t="s">
        <v>37</v>
      </c>
      <c r="E17" s="10" t="s">
        <v>38</v>
      </c>
      <c r="F17" s="77">
        <v>1</v>
      </c>
      <c r="G17" s="4">
        <v>683760</v>
      </c>
      <c r="H17" s="5">
        <f t="shared" si="0"/>
        <v>68376</v>
      </c>
      <c r="I17" s="5">
        <f t="shared" si="1"/>
        <v>12991.44</v>
      </c>
      <c r="J17" s="27">
        <f t="shared" si="2"/>
        <v>765127.44</v>
      </c>
      <c r="K17" s="11" t="s">
        <v>36</v>
      </c>
    </row>
    <row r="18" spans="1:11" ht="93" customHeight="1" thickBot="1">
      <c r="A18" s="71">
        <v>8</v>
      </c>
      <c r="B18" s="23" t="s">
        <v>35</v>
      </c>
      <c r="C18" s="8" t="s">
        <v>39</v>
      </c>
      <c r="D18" s="28" t="s">
        <v>40</v>
      </c>
      <c r="E18" s="10">
        <v>253</v>
      </c>
      <c r="F18" s="63">
        <v>1</v>
      </c>
      <c r="G18" s="4">
        <v>683760</v>
      </c>
      <c r="H18" s="5">
        <f t="shared" si="0"/>
        <v>68376</v>
      </c>
      <c r="I18" s="5">
        <f t="shared" si="1"/>
        <v>12991.44</v>
      </c>
      <c r="J18" s="27">
        <f t="shared" si="2"/>
        <v>765127.44</v>
      </c>
      <c r="K18" s="11" t="s">
        <v>39</v>
      </c>
    </row>
    <row r="19" spans="1:11" ht="98.25" customHeight="1">
      <c r="A19" s="71">
        <v>9</v>
      </c>
      <c r="B19" s="23" t="s">
        <v>24</v>
      </c>
      <c r="C19" s="8" t="s">
        <v>41</v>
      </c>
      <c r="D19" s="28" t="s">
        <v>42</v>
      </c>
      <c r="E19" s="10" t="s">
        <v>43</v>
      </c>
      <c r="F19" s="77">
        <v>1</v>
      </c>
      <c r="G19" s="4">
        <v>683760</v>
      </c>
      <c r="H19" s="5">
        <f t="shared" si="0"/>
        <v>68376</v>
      </c>
      <c r="I19" s="5">
        <f t="shared" si="1"/>
        <v>12991.44</v>
      </c>
      <c r="J19" s="27">
        <f t="shared" si="2"/>
        <v>765127.44</v>
      </c>
      <c r="K19" s="11" t="s">
        <v>44</v>
      </c>
    </row>
    <row r="20" spans="1:11" ht="12">
      <c r="A20" s="71"/>
      <c r="B20" s="12" t="s">
        <v>17</v>
      </c>
      <c r="C20" s="13"/>
      <c r="D20" s="13"/>
      <c r="E20" s="13"/>
      <c r="F20" s="75">
        <f>SUM(F14:F19)</f>
        <v>6</v>
      </c>
      <c r="G20" s="29">
        <f>SUM(G14:G19)</f>
        <v>4102560</v>
      </c>
      <c r="H20" s="29">
        <f>SUM(H14:H19)</f>
        <v>410256</v>
      </c>
      <c r="I20" s="29">
        <f>SUM(I14:I19)</f>
        <v>77948.64</v>
      </c>
      <c r="J20" s="84">
        <f>SUM(J14:J19)</f>
        <v>4590764.64</v>
      </c>
      <c r="K20" s="16"/>
    </row>
    <row r="21" spans="1:11" ht="12.75" thickBot="1">
      <c r="A21" s="71"/>
      <c r="B21" s="17" t="s">
        <v>18</v>
      </c>
      <c r="C21" s="18"/>
      <c r="D21" s="18"/>
      <c r="E21" s="18"/>
      <c r="F21" s="76"/>
      <c r="G21" s="19">
        <f>G20*1</f>
        <v>4102560</v>
      </c>
      <c r="H21" s="19">
        <f>H20*1</f>
        <v>410256</v>
      </c>
      <c r="I21" s="19">
        <f>I20*1</f>
        <v>77948.64</v>
      </c>
      <c r="J21" s="20">
        <f>J20*1</f>
        <v>4590764.64</v>
      </c>
      <c r="K21" s="21"/>
    </row>
    <row r="22" spans="1:11" ht="12.75" thickBot="1">
      <c r="A22" s="71"/>
      <c r="B22" s="134" t="s">
        <v>45</v>
      </c>
      <c r="C22" s="134"/>
      <c r="D22" s="134"/>
      <c r="E22" s="134"/>
      <c r="F22" s="134"/>
      <c r="G22" s="134"/>
      <c r="H22" s="134"/>
      <c r="I22" s="134"/>
      <c r="J22" s="134"/>
      <c r="K22" s="135"/>
    </row>
    <row r="23" spans="1:11" ht="83.25" customHeight="1" thickBot="1">
      <c r="A23" s="71">
        <v>10</v>
      </c>
      <c r="B23" s="23" t="s">
        <v>46</v>
      </c>
      <c r="C23" s="32" t="s">
        <v>47</v>
      </c>
      <c r="D23" s="32" t="s">
        <v>48</v>
      </c>
      <c r="E23" s="22"/>
      <c r="F23" s="63">
        <v>2</v>
      </c>
      <c r="G23" s="24">
        <v>2735040</v>
      </c>
      <c r="H23" s="30">
        <f>G23*10%</f>
        <v>273504</v>
      </c>
      <c r="I23" s="30">
        <f>H23*19%</f>
        <v>51965.76</v>
      </c>
      <c r="J23" s="31">
        <f>H23+I23+G23</f>
        <v>3060509.76</v>
      </c>
      <c r="K23" s="33" t="s">
        <v>88</v>
      </c>
    </row>
    <row r="24" spans="1:11" ht="91.5" customHeight="1">
      <c r="A24" s="71">
        <v>11</v>
      </c>
      <c r="B24" s="34" t="s">
        <v>49</v>
      </c>
      <c r="C24" s="35" t="s">
        <v>50</v>
      </c>
      <c r="D24" s="35" t="s">
        <v>11</v>
      </c>
      <c r="E24" s="36" t="s">
        <v>51</v>
      </c>
      <c r="F24" s="78">
        <v>6</v>
      </c>
      <c r="G24" s="4">
        <v>8205120</v>
      </c>
      <c r="H24" s="30">
        <f>G24*10%</f>
        <v>820512</v>
      </c>
      <c r="I24" s="30">
        <f>H24*19%</f>
        <v>155897.28</v>
      </c>
      <c r="J24" s="31">
        <f>H24+I24+G24</f>
        <v>9181529.28</v>
      </c>
      <c r="K24" s="33" t="s">
        <v>52</v>
      </c>
    </row>
    <row r="25" spans="1:11" ht="12">
      <c r="A25" s="71"/>
      <c r="B25" s="12" t="s">
        <v>17</v>
      </c>
      <c r="C25" s="13"/>
      <c r="D25" s="13"/>
      <c r="E25" s="13"/>
      <c r="F25" s="75">
        <f>SUM(F23:F24)</f>
        <v>8</v>
      </c>
      <c r="G25" s="14">
        <f>SUM(G23:G24)</f>
        <v>10940160</v>
      </c>
      <c r="H25" s="14">
        <f>SUM(H23:H24)</f>
        <v>1094016</v>
      </c>
      <c r="I25" s="14">
        <f>SUM(I23:I24)</f>
        <v>207863.04</v>
      </c>
      <c r="J25" s="83">
        <f>SUM(J23:J24)</f>
        <v>12242039.04</v>
      </c>
      <c r="K25" s="16"/>
    </row>
    <row r="26" spans="1:11" ht="12.75" thickBot="1">
      <c r="A26" s="71"/>
      <c r="B26" s="17" t="s">
        <v>18</v>
      </c>
      <c r="C26" s="18"/>
      <c r="D26" s="18"/>
      <c r="E26" s="18"/>
      <c r="F26" s="76"/>
      <c r="G26" s="19">
        <f>G25*1</f>
        <v>10940160</v>
      </c>
      <c r="H26" s="19">
        <f>H25*1</f>
        <v>1094016</v>
      </c>
      <c r="I26" s="19">
        <f>I25*1</f>
        <v>207863.04</v>
      </c>
      <c r="J26" s="20">
        <f>J25*1</f>
        <v>12242039.04</v>
      </c>
      <c r="K26" s="21"/>
    </row>
    <row r="27" spans="1:11" ht="12.75" thickBot="1">
      <c r="A27" s="71"/>
      <c r="B27" s="132" t="s">
        <v>53</v>
      </c>
      <c r="C27" s="132"/>
      <c r="D27" s="132"/>
      <c r="E27" s="132"/>
      <c r="F27" s="132"/>
      <c r="G27" s="132"/>
      <c r="H27" s="132"/>
      <c r="I27" s="132"/>
      <c r="J27" s="132"/>
      <c r="K27" s="133"/>
    </row>
    <row r="28" spans="1:13" ht="104.25" customHeight="1">
      <c r="A28" s="72">
        <v>12</v>
      </c>
      <c r="B28" s="28" t="s">
        <v>78</v>
      </c>
      <c r="C28" s="28" t="s">
        <v>54</v>
      </c>
      <c r="D28" s="40" t="s">
        <v>11</v>
      </c>
      <c r="E28" s="10">
        <v>328</v>
      </c>
      <c r="F28" s="63">
        <v>1</v>
      </c>
      <c r="G28" s="41">
        <v>1367520</v>
      </c>
      <c r="H28" s="48">
        <f>G28*10%</f>
        <v>136752</v>
      </c>
      <c r="I28" s="48">
        <f>H28*19%</f>
        <v>25982.88</v>
      </c>
      <c r="J28" s="48">
        <f>H28+G28+I28</f>
        <v>1530254.88</v>
      </c>
      <c r="K28" s="11" t="s">
        <v>87</v>
      </c>
      <c r="M28" s="122"/>
    </row>
    <row r="29" spans="1:11" ht="12">
      <c r="A29" s="73"/>
      <c r="B29" s="37" t="s">
        <v>22</v>
      </c>
      <c r="C29" s="38"/>
      <c r="D29" s="38"/>
      <c r="E29" s="38"/>
      <c r="F29" s="79">
        <f>SUM(F28:F28)</f>
        <v>1</v>
      </c>
      <c r="G29" s="47">
        <f>SUM(G28:G28)</f>
        <v>1367520</v>
      </c>
      <c r="H29" s="47">
        <f>SUM(H28:H28)</f>
        <v>136752</v>
      </c>
      <c r="I29" s="47">
        <f>SUM(I28:I28)</f>
        <v>25982.88</v>
      </c>
      <c r="J29" s="85">
        <f>SUM(J28:J28)</f>
        <v>1530254.88</v>
      </c>
      <c r="K29" s="39"/>
    </row>
    <row r="30" spans="1:11" ht="12.75" thickBot="1">
      <c r="A30" s="71"/>
      <c r="B30" s="12" t="s">
        <v>55</v>
      </c>
      <c r="C30" s="2"/>
      <c r="D30" s="2"/>
      <c r="E30" s="2"/>
      <c r="F30" s="53"/>
      <c r="G30" s="14">
        <f>G29*1</f>
        <v>1367520</v>
      </c>
      <c r="H30" s="14">
        <f>H29*1</f>
        <v>136752</v>
      </c>
      <c r="I30" s="14">
        <f>I29*1</f>
        <v>25982.88</v>
      </c>
      <c r="J30" s="14">
        <f>J29*1</f>
        <v>1530254.88</v>
      </c>
      <c r="K30" s="16"/>
    </row>
    <row r="31" spans="1:11" ht="12.75" thickBot="1">
      <c r="A31" s="71"/>
      <c r="B31" s="127" t="s">
        <v>56</v>
      </c>
      <c r="C31" s="127"/>
      <c r="D31" s="127"/>
      <c r="E31" s="127"/>
      <c r="F31" s="127"/>
      <c r="G31" s="128"/>
      <c r="H31" s="128"/>
      <c r="I31" s="128"/>
      <c r="J31" s="128"/>
      <c r="K31" s="129"/>
    </row>
    <row r="32" spans="1:11" ht="24.75" thickBot="1">
      <c r="A32" s="71"/>
      <c r="B32" s="3" t="s">
        <v>2</v>
      </c>
      <c r="C32" s="3" t="s">
        <v>57</v>
      </c>
      <c r="D32" s="3"/>
      <c r="E32" s="3" t="s">
        <v>58</v>
      </c>
      <c r="F32" s="80"/>
      <c r="G32" s="3" t="s">
        <v>6</v>
      </c>
      <c r="H32" s="3" t="s">
        <v>7</v>
      </c>
      <c r="I32" s="3" t="s">
        <v>8</v>
      </c>
      <c r="J32" s="3"/>
      <c r="K32" s="3" t="s">
        <v>9</v>
      </c>
    </row>
    <row r="33" spans="1:11" ht="81" customHeight="1" thickBot="1">
      <c r="A33" s="68">
        <v>13</v>
      </c>
      <c r="B33" s="54" t="s">
        <v>59</v>
      </c>
      <c r="C33" s="55" t="s">
        <v>60</v>
      </c>
      <c r="D33" s="74" t="s">
        <v>11</v>
      </c>
      <c r="E33" s="63" t="s">
        <v>61</v>
      </c>
      <c r="F33" s="64">
        <v>5</v>
      </c>
      <c r="G33" s="57">
        <v>6837600</v>
      </c>
      <c r="H33" s="58">
        <f>G33*10%</f>
        <v>683760</v>
      </c>
      <c r="I33" s="58">
        <f>H33*19%</f>
        <v>129914.40000000001</v>
      </c>
      <c r="J33" s="59">
        <f>G33+H33+I33</f>
        <v>7651274.4</v>
      </c>
      <c r="K33" s="69" t="s">
        <v>62</v>
      </c>
    </row>
    <row r="34" spans="1:11" ht="81" customHeight="1" thickBot="1">
      <c r="A34" s="71">
        <v>14</v>
      </c>
      <c r="B34" s="7" t="s">
        <v>63</v>
      </c>
      <c r="C34" s="8" t="s">
        <v>64</v>
      </c>
      <c r="D34" s="40" t="s">
        <v>11</v>
      </c>
      <c r="E34" s="10" t="s">
        <v>65</v>
      </c>
      <c r="F34" s="63">
        <v>3</v>
      </c>
      <c r="G34" s="41">
        <v>4102560</v>
      </c>
      <c r="H34" s="5">
        <f>G34*10%</f>
        <v>410256</v>
      </c>
      <c r="I34" s="5">
        <f>H34*19%</f>
        <v>77948.64</v>
      </c>
      <c r="J34" s="6">
        <f>G34+H34+I34</f>
        <v>4590764.64</v>
      </c>
      <c r="K34" s="11" t="s">
        <v>89</v>
      </c>
    </row>
    <row r="35" spans="1:11" ht="87" customHeight="1">
      <c r="A35" s="71">
        <v>15</v>
      </c>
      <c r="B35" s="23" t="s">
        <v>46</v>
      </c>
      <c r="C35" s="32" t="s">
        <v>93</v>
      </c>
      <c r="D35" s="32" t="s">
        <v>94</v>
      </c>
      <c r="E35" s="22"/>
      <c r="F35" s="63">
        <v>2</v>
      </c>
      <c r="G35" s="24">
        <v>2552704</v>
      </c>
      <c r="H35" s="30">
        <f>G35*10%</f>
        <v>255270.40000000002</v>
      </c>
      <c r="I35" s="30">
        <f>H35*19%</f>
        <v>48501.376000000004</v>
      </c>
      <c r="J35" s="31">
        <f>H35+I35+G35</f>
        <v>2856475.776</v>
      </c>
      <c r="K35" s="33" t="s">
        <v>80</v>
      </c>
    </row>
    <row r="36" spans="1:11" ht="12">
      <c r="A36" s="71"/>
      <c r="B36" s="12" t="s">
        <v>17</v>
      </c>
      <c r="C36" s="13"/>
      <c r="D36" s="13"/>
      <c r="E36" s="13"/>
      <c r="F36" s="75">
        <f>SUM(F33:F34)</f>
        <v>8</v>
      </c>
      <c r="G36" s="14">
        <f>SUM(G33:G34)</f>
        <v>10940160</v>
      </c>
      <c r="H36" s="14">
        <f>SUM(H33:H34)</f>
        <v>1094016</v>
      </c>
      <c r="I36" s="14">
        <f>SUM(I33:I34)</f>
        <v>207863.04</v>
      </c>
      <c r="J36" s="83">
        <f>SUM(J33:J35)</f>
        <v>15098514.816</v>
      </c>
      <c r="K36" s="16"/>
    </row>
    <row r="37" spans="1:11" ht="12.75" thickBot="1">
      <c r="A37" s="71"/>
      <c r="B37" s="17" t="s">
        <v>18</v>
      </c>
      <c r="C37" s="18"/>
      <c r="D37" s="18"/>
      <c r="E37" s="18"/>
      <c r="F37" s="81">
        <f>F36+F29+F25+F20+F11+F7</f>
        <v>32</v>
      </c>
      <c r="G37" s="19">
        <f>G36*1</f>
        <v>10940160</v>
      </c>
      <c r="H37" s="19">
        <f>H36*1</f>
        <v>1094016</v>
      </c>
      <c r="I37" s="19">
        <f>I36*1</f>
        <v>207863.04</v>
      </c>
      <c r="J37" s="20">
        <f>J36*1</f>
        <v>15098514.816</v>
      </c>
      <c r="K37" s="21"/>
    </row>
    <row r="38" spans="1:11" ht="12">
      <c r="A38" s="71"/>
      <c r="B38" s="119"/>
      <c r="C38" s="119"/>
      <c r="D38" s="119"/>
      <c r="E38" s="119"/>
      <c r="F38" s="119"/>
      <c r="G38" s="119"/>
      <c r="H38" s="119"/>
      <c r="I38" s="119"/>
      <c r="J38" s="119"/>
      <c r="K38" s="120"/>
    </row>
    <row r="39" spans="1:11" ht="12">
      <c r="A39" s="71"/>
      <c r="B39" s="12" t="s">
        <v>22</v>
      </c>
      <c r="C39" s="13"/>
      <c r="D39" s="13"/>
      <c r="E39" s="13"/>
      <c r="F39" s="75"/>
      <c r="G39" s="14"/>
      <c r="H39" s="14"/>
      <c r="I39" s="14"/>
      <c r="J39" s="15"/>
      <c r="K39" s="16"/>
    </row>
    <row r="40" spans="1:11" ht="12.75" thickBot="1">
      <c r="A40" s="86"/>
      <c r="B40" s="42" t="s">
        <v>18</v>
      </c>
      <c r="C40" s="43"/>
      <c r="D40" s="43"/>
      <c r="E40" s="43"/>
      <c r="F40" s="82"/>
      <c r="G40" s="44">
        <f>G39*12</f>
        <v>0</v>
      </c>
      <c r="H40" s="44">
        <f>H39*12</f>
        <v>0</v>
      </c>
      <c r="I40" s="44">
        <f>I39*12</f>
        <v>0</v>
      </c>
      <c r="J40" s="45"/>
      <c r="K40" s="46"/>
    </row>
    <row r="41" spans="1:11" ht="12">
      <c r="A41" s="87"/>
      <c r="B41" s="130" t="s">
        <v>67</v>
      </c>
      <c r="C41" s="131"/>
      <c r="D41" s="131"/>
      <c r="E41" s="131"/>
      <c r="F41" s="88"/>
      <c r="G41" s="89"/>
      <c r="H41" s="90"/>
      <c r="I41" s="90"/>
      <c r="J41" s="90">
        <f>+J7+J11+J20+J25+J29+J36</f>
        <v>48764122.176</v>
      </c>
      <c r="K41" s="91"/>
    </row>
    <row r="43" ht="12">
      <c r="J43" s="122"/>
    </row>
    <row r="45" ht="12">
      <c r="J45" s="121"/>
    </row>
    <row r="47" ht="12">
      <c r="J47" s="122"/>
    </row>
    <row r="48" spans="8:10" ht="12">
      <c r="H48" s="122"/>
      <c r="J48" s="123"/>
    </row>
    <row r="52" ht="12">
      <c r="J52" s="121"/>
    </row>
  </sheetData>
  <sheetProtection/>
  <mergeCells count="7">
    <mergeCell ref="A2:K2"/>
    <mergeCell ref="B31:K31"/>
    <mergeCell ref="B41:E41"/>
    <mergeCell ref="B9:K9"/>
    <mergeCell ref="B13:K13"/>
    <mergeCell ref="B22:K22"/>
    <mergeCell ref="B27:K2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22"/>
  <sheetViews>
    <sheetView zoomScalePageLayoutView="0" workbookViewId="0" topLeftCell="A1">
      <selection activeCell="H9" sqref="H9"/>
    </sheetView>
  </sheetViews>
  <sheetFormatPr defaultColWidth="11.421875" defaultRowHeight="15"/>
  <cols>
    <col min="3" max="3" width="19.7109375" style="0" customWidth="1"/>
    <col min="4" max="4" width="23.8515625" style="0" customWidth="1"/>
    <col min="5" max="5" width="23.8515625" style="0" hidden="1" customWidth="1"/>
    <col min="6" max="6" width="37.7109375" style="0" customWidth="1"/>
  </cols>
  <sheetData>
    <row r="3" ht="15.75" thickBot="1"/>
    <row r="4" spans="2:6" ht="15.75" thickBot="1">
      <c r="B4" s="136" t="s">
        <v>69</v>
      </c>
      <c r="C4" s="137"/>
      <c r="D4" s="138"/>
      <c r="E4" s="139"/>
      <c r="F4" s="140"/>
    </row>
    <row r="5" spans="2:6" ht="15">
      <c r="B5" s="93" t="s">
        <v>68</v>
      </c>
      <c r="C5" s="94"/>
      <c r="D5" s="95" t="s">
        <v>90</v>
      </c>
      <c r="E5" s="96" t="s">
        <v>91</v>
      </c>
      <c r="F5" s="97" t="s">
        <v>0</v>
      </c>
    </row>
    <row r="6" spans="2:6" ht="15">
      <c r="B6" s="99">
        <v>1</v>
      </c>
      <c r="C6" s="141" t="s">
        <v>81</v>
      </c>
      <c r="D6" s="100">
        <f>+presupuesto!J5</f>
        <v>4590764.64</v>
      </c>
      <c r="E6" s="101">
        <f>+D6*12</f>
        <v>55089175.67999999</v>
      </c>
      <c r="F6" s="102" t="s">
        <v>70</v>
      </c>
    </row>
    <row r="7" spans="2:6" ht="15">
      <c r="B7" s="99">
        <v>2</v>
      </c>
      <c r="C7" s="142"/>
      <c r="D7" s="100">
        <f>+presupuesto!J6</f>
        <v>1530254.88</v>
      </c>
      <c r="E7" s="101">
        <f aca="true" t="shared" si="0" ref="E7:E15">+D7*12</f>
        <v>18363058.56</v>
      </c>
      <c r="F7" s="102" t="s">
        <v>71</v>
      </c>
    </row>
    <row r="8" spans="2:6" ht="15">
      <c r="B8" s="99">
        <v>3</v>
      </c>
      <c r="C8" s="104" t="s">
        <v>82</v>
      </c>
      <c r="D8" s="100">
        <f>+presupuesto!J11</f>
        <v>9181529.28</v>
      </c>
      <c r="E8" s="101">
        <f t="shared" si="0"/>
        <v>110178351.35999998</v>
      </c>
      <c r="F8" s="102" t="s">
        <v>21</v>
      </c>
    </row>
    <row r="9" spans="2:6" ht="15">
      <c r="B9" s="50">
        <v>4</v>
      </c>
      <c r="C9" s="106" t="s">
        <v>83</v>
      </c>
      <c r="D9" s="107">
        <f>+presupuesto!J20</f>
        <v>4590764.64</v>
      </c>
      <c r="E9" s="108">
        <f t="shared" si="0"/>
        <v>55089175.67999999</v>
      </c>
      <c r="F9" s="51" t="s">
        <v>72</v>
      </c>
    </row>
    <row r="10" spans="2:6" ht="15">
      <c r="B10" s="99">
        <v>5</v>
      </c>
      <c r="C10" s="104" t="s">
        <v>84</v>
      </c>
      <c r="D10" s="100">
        <f>+presupuesto!J24</f>
        <v>9181529.28</v>
      </c>
      <c r="E10" s="101">
        <f t="shared" si="0"/>
        <v>110178351.35999998</v>
      </c>
      <c r="F10" s="105" t="s">
        <v>79</v>
      </c>
    </row>
    <row r="11" spans="2:6" ht="15">
      <c r="B11" s="99">
        <v>6</v>
      </c>
      <c r="C11" s="104" t="s">
        <v>85</v>
      </c>
      <c r="D11" s="100">
        <f>+presupuesto!J23</f>
        <v>3060509.76</v>
      </c>
      <c r="E11" s="101">
        <f t="shared" si="0"/>
        <v>36726117.12</v>
      </c>
      <c r="F11" s="102" t="s">
        <v>73</v>
      </c>
    </row>
    <row r="12" spans="2:6" ht="15.75" thickBot="1">
      <c r="B12" s="50">
        <v>7</v>
      </c>
      <c r="C12" s="118" t="s">
        <v>86</v>
      </c>
      <c r="D12" s="49">
        <f>+presupuesto!J28</f>
        <v>1530254.88</v>
      </c>
      <c r="E12" s="92">
        <f t="shared" si="0"/>
        <v>18363058.56</v>
      </c>
      <c r="F12" s="51" t="s">
        <v>74</v>
      </c>
    </row>
    <row r="13" spans="2:6" ht="15">
      <c r="B13" s="114">
        <v>8</v>
      </c>
      <c r="C13" s="143" t="s">
        <v>80</v>
      </c>
      <c r="D13" s="116">
        <f>+presupuesto!J33</f>
        <v>7651274.4</v>
      </c>
      <c r="E13" s="101">
        <f t="shared" si="0"/>
        <v>91815292.80000001</v>
      </c>
      <c r="F13" s="102" t="s">
        <v>62</v>
      </c>
    </row>
    <row r="14" spans="2:6" ht="15">
      <c r="B14" s="114">
        <v>9</v>
      </c>
      <c r="C14" s="144"/>
      <c r="D14" s="116">
        <f>+presupuesto!J34</f>
        <v>4590764.64</v>
      </c>
      <c r="E14" s="101">
        <f t="shared" si="0"/>
        <v>55089175.67999999</v>
      </c>
      <c r="F14" s="102" t="s">
        <v>75</v>
      </c>
    </row>
    <row r="15" spans="2:6" ht="15.75" thickBot="1">
      <c r="B15" s="115">
        <v>10</v>
      </c>
      <c r="C15" s="144"/>
      <c r="D15" s="117"/>
      <c r="E15" s="101">
        <f t="shared" si="0"/>
        <v>0</v>
      </c>
      <c r="F15" s="103" t="s">
        <v>66</v>
      </c>
    </row>
    <row r="16" spans="2:6" ht="15.75" thickBot="1">
      <c r="B16" s="114">
        <v>11</v>
      </c>
      <c r="C16" s="145"/>
      <c r="D16" s="117">
        <f>+presupuesto!J35</f>
        <v>2856475.776</v>
      </c>
      <c r="E16" s="101"/>
      <c r="F16" s="109" t="s">
        <v>92</v>
      </c>
    </row>
    <row r="17" spans="2:6" ht="15.75" thickBot="1">
      <c r="B17" s="110"/>
      <c r="C17" s="111"/>
      <c r="D17" s="112">
        <f>SUM(D6:D16)</f>
        <v>48764122.176</v>
      </c>
      <c r="E17" s="113">
        <f>SUM(E6:E16)</f>
        <v>550891756.8</v>
      </c>
      <c r="F17" s="110" t="s">
        <v>76</v>
      </c>
    </row>
    <row r="19" ht="15">
      <c r="E19" s="98"/>
    </row>
    <row r="20" ht="15">
      <c r="E20" s="98"/>
    </row>
    <row r="22" ht="15">
      <c r="E22" s="98"/>
    </row>
  </sheetData>
  <sheetProtection/>
  <mergeCells count="3">
    <mergeCell ref="B4:F4"/>
    <mergeCell ref="C6:C7"/>
    <mergeCell ref="C13:C16"/>
  </mergeCells>
  <printOptions horizontalCentered="1"/>
  <pageMargins left="0.11811023622047245" right="1.6929133858267718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OFICINA ADMINISTRATIVA</dc:creator>
  <cp:keywords/>
  <dc:description/>
  <cp:lastModifiedBy>USER</cp:lastModifiedBy>
  <cp:lastPrinted>2023-04-25T16:42:23Z</cp:lastPrinted>
  <dcterms:created xsi:type="dcterms:W3CDTF">2015-10-14T22:29:00Z</dcterms:created>
  <dcterms:modified xsi:type="dcterms:W3CDTF">2024-02-02T14:29:24Z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08F36240127F4C07BEE5893FCE9D1BCA</vt:lpwstr>
  </property>
  <property fmtid="{D5CDD505-2E9C-101B-9397-08002B2CF9AE}" pid="3" name="KSOProductBuildVer">
    <vt:lpwstr>2058-11.2.0.10426</vt:lpwstr>
  </property>
</Properties>
</file>