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ANA ZOJAIRA\COMFAGUJ\VIGILANCIA 2024\PARA PUBLICAR\"/>
    </mc:Choice>
  </mc:AlternateContent>
  <xr:revisionPtr revIDLastSave="0" documentId="13_ncr:1_{17CE887D-CF8B-4526-A215-F21FB6FBEB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YECTO 2024" sheetId="9" r:id="rId1"/>
    <sheet name="PROYECTO ENE A JUL 2025" sheetId="11" r:id="rId2"/>
  </sheets>
  <definedNames>
    <definedName name="Compras">#REF!</definedName>
    <definedName name="Compras_1">#REF!</definedName>
    <definedName name="Comunicaciones">#REF!</definedName>
    <definedName name="Dotacion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1" l="1"/>
  <c r="H42" i="11" l="1"/>
  <c r="J42" i="11" s="1"/>
  <c r="M42" i="11" s="1"/>
  <c r="O42" i="11" s="1"/>
  <c r="H40" i="11"/>
  <c r="H38" i="11"/>
  <c r="J38" i="11" s="1"/>
  <c r="M38" i="11" s="1"/>
  <c r="O38" i="11" s="1"/>
  <c r="H34" i="11"/>
  <c r="J34" i="11" s="1"/>
  <c r="M34" i="11" s="1"/>
  <c r="O34" i="11" s="1"/>
  <c r="H32" i="11"/>
  <c r="J32" i="11" s="1"/>
  <c r="M32" i="11" s="1"/>
  <c r="O32" i="11" s="1"/>
  <c r="H29" i="11"/>
  <c r="H28" i="11"/>
  <c r="J28" i="11" s="1"/>
  <c r="M28" i="11" s="1"/>
  <c r="O28" i="11" s="1"/>
  <c r="H27" i="11"/>
  <c r="J27" i="11" s="1"/>
  <c r="M27" i="11" s="1"/>
  <c r="O27" i="11" s="1"/>
  <c r="H22" i="11"/>
  <c r="J22" i="11" s="1"/>
  <c r="M22" i="11" s="1"/>
  <c r="O22" i="11" s="1"/>
  <c r="H21" i="11"/>
  <c r="J21" i="11" s="1"/>
  <c r="M21" i="11" s="1"/>
  <c r="O21" i="11" s="1"/>
  <c r="H19" i="11"/>
  <c r="J19" i="11" s="1"/>
  <c r="M19" i="11" s="1"/>
  <c r="O19" i="11" s="1"/>
  <c r="H17" i="11"/>
  <c r="J17" i="11" s="1"/>
  <c r="M17" i="11" s="1"/>
  <c r="O17" i="11" s="1"/>
  <c r="H16" i="11"/>
  <c r="J16" i="11" s="1"/>
  <c r="M16" i="11" s="1"/>
  <c r="O16" i="11" s="1"/>
  <c r="H13" i="11"/>
  <c r="J13" i="11" s="1"/>
  <c r="J11" i="11"/>
  <c r="M11" i="11" s="1"/>
  <c r="O11" i="11" s="1"/>
  <c r="G44" i="11"/>
  <c r="F44" i="11"/>
  <c r="Q43" i="11"/>
  <c r="R43" i="11" s="1"/>
  <c r="U43" i="11" s="1"/>
  <c r="Q41" i="11"/>
  <c r="R41" i="11" s="1"/>
  <c r="U41" i="11" s="1"/>
  <c r="J40" i="11"/>
  <c r="M40" i="11" s="1"/>
  <c r="O40" i="11" s="1"/>
  <c r="Q39" i="11"/>
  <c r="R39" i="11" s="1"/>
  <c r="U39" i="11" s="1"/>
  <c r="G37" i="11"/>
  <c r="F37" i="11"/>
  <c r="Q36" i="11"/>
  <c r="R36" i="11" s="1"/>
  <c r="U36" i="11" s="1"/>
  <c r="Q35" i="11"/>
  <c r="R35" i="11" s="1"/>
  <c r="U35" i="11" s="1"/>
  <c r="Q33" i="11"/>
  <c r="R33" i="11" s="1"/>
  <c r="U33" i="11" s="1"/>
  <c r="G31" i="11"/>
  <c r="F31" i="11"/>
  <c r="Q30" i="11"/>
  <c r="R30" i="11" s="1"/>
  <c r="U30" i="11" s="1"/>
  <c r="J29" i="11"/>
  <c r="M29" i="11" s="1"/>
  <c r="O29" i="11" s="1"/>
  <c r="Q26" i="11"/>
  <c r="R26" i="11" s="1"/>
  <c r="U26" i="11" s="1"/>
  <c r="G25" i="11"/>
  <c r="F25" i="11"/>
  <c r="Q24" i="11"/>
  <c r="R24" i="11" s="1"/>
  <c r="U24" i="11" s="1"/>
  <c r="J24" i="11"/>
  <c r="M24" i="11" s="1"/>
  <c r="J23" i="11"/>
  <c r="M23" i="11" s="1"/>
  <c r="O23" i="11" s="1"/>
  <c r="Q20" i="11"/>
  <c r="R20" i="11" s="1"/>
  <c r="U20" i="11" s="1"/>
  <c r="M20" i="11"/>
  <c r="Q18" i="11"/>
  <c r="R18" i="11" s="1"/>
  <c r="U18" i="11" s="1"/>
  <c r="M18" i="11"/>
  <c r="Q15" i="11"/>
  <c r="R15" i="11" s="1"/>
  <c r="U15" i="11" s="1"/>
  <c r="Q14" i="11"/>
  <c r="R14" i="11" s="1"/>
  <c r="U14" i="11" s="1"/>
  <c r="Q12" i="11"/>
  <c r="R12" i="11" s="1"/>
  <c r="U12" i="11" s="1"/>
  <c r="M13" i="11" l="1"/>
  <c r="O13" i="11" s="1"/>
  <c r="P13" i="11" s="1"/>
  <c r="Q13" i="11" s="1"/>
  <c r="R13" i="11" s="1"/>
  <c r="U13" i="11" s="1"/>
  <c r="G45" i="11"/>
  <c r="F45" i="11"/>
  <c r="P28" i="11"/>
  <c r="Q28" i="11" s="1"/>
  <c r="R28" i="11" s="1"/>
  <c r="U28" i="11" s="1"/>
  <c r="P32" i="11"/>
  <c r="Q32" i="11" s="1"/>
  <c r="R32" i="11" s="1"/>
  <c r="U32" i="11" s="1"/>
  <c r="P42" i="11"/>
  <c r="Q42" i="11" s="1"/>
  <c r="R42" i="11" s="1"/>
  <c r="U42" i="11" s="1"/>
  <c r="P21" i="11"/>
  <c r="Q21" i="11" s="1"/>
  <c r="R21" i="11" s="1"/>
  <c r="U21" i="11" s="1"/>
  <c r="P34" i="11"/>
  <c r="Q34" i="11" s="1"/>
  <c r="R34" i="11" s="1"/>
  <c r="U34" i="11" s="1"/>
  <c r="P38" i="11"/>
  <c r="Q38" i="11" s="1"/>
  <c r="R38" i="11" s="1"/>
  <c r="U38" i="11" s="1"/>
  <c r="P19" i="11"/>
  <c r="Q19" i="11" s="1"/>
  <c r="R19" i="11" s="1"/>
  <c r="U19" i="11" s="1"/>
  <c r="P27" i="11"/>
  <c r="Q27" i="11" s="1"/>
  <c r="R27" i="11" s="1"/>
  <c r="U27" i="11" s="1"/>
  <c r="P29" i="11"/>
  <c r="Q29" i="11" s="1"/>
  <c r="R29" i="11" s="1"/>
  <c r="U29" i="11" s="1"/>
  <c r="P17" i="11"/>
  <c r="Q17" i="11" s="1"/>
  <c r="R17" i="11" s="1"/>
  <c r="U17" i="11" s="1"/>
  <c r="P11" i="11"/>
  <c r="Q11" i="11" s="1"/>
  <c r="R11" i="11" s="1"/>
  <c r="U11" i="11" s="1"/>
  <c r="P23" i="11"/>
  <c r="Q23" i="11" s="1"/>
  <c r="R23" i="11" s="1"/>
  <c r="U23" i="11" s="1"/>
  <c r="P16" i="11"/>
  <c r="Q16" i="11" s="1"/>
  <c r="R16" i="11" s="1"/>
  <c r="U16" i="11" s="1"/>
  <c r="P22" i="11"/>
  <c r="Q22" i="11" s="1"/>
  <c r="R22" i="11" s="1"/>
  <c r="U22" i="11" s="1"/>
  <c r="P40" i="11"/>
  <c r="Q40" i="11" s="1"/>
  <c r="R40" i="11" s="1"/>
  <c r="U40" i="11" s="1"/>
  <c r="U46" i="11" l="1"/>
  <c r="AD25" i="9"/>
  <c r="AF25" i="9" s="1"/>
  <c r="AD43" i="9"/>
  <c r="AF43" i="9" s="1"/>
  <c r="AD40" i="9"/>
  <c r="AF40" i="9" s="1"/>
  <c r="AD38" i="9"/>
  <c r="AD35" i="9"/>
  <c r="AF35" i="9" s="1"/>
  <c r="AD34" i="9"/>
  <c r="AF34" i="9" s="1"/>
  <c r="AD32" i="9"/>
  <c r="AF32" i="9" s="1"/>
  <c r="AD29" i="9"/>
  <c r="AF29" i="9" s="1"/>
  <c r="AD23" i="9"/>
  <c r="AF23" i="9" s="1"/>
  <c r="AD11" i="9"/>
  <c r="AF11" i="9" s="1"/>
  <c r="AB43" i="9"/>
  <c r="AD19" i="9"/>
  <c r="AF19" i="9" s="1"/>
  <c r="AD17" i="9"/>
  <c r="AF17" i="9" s="1"/>
  <c r="AD14" i="9"/>
  <c r="AF14" i="9" s="1"/>
  <c r="AD13" i="9"/>
  <c r="AF13" i="9" s="1"/>
  <c r="W42" i="9"/>
  <c r="W39" i="9"/>
  <c r="W37" i="9"/>
  <c r="W33" i="9"/>
  <c r="W31" i="9"/>
  <c r="W28" i="9"/>
  <c r="W27" i="9"/>
  <c r="W26" i="9"/>
  <c r="W22" i="9"/>
  <c r="W21" i="9"/>
  <c r="W20" i="9"/>
  <c r="W18" i="9"/>
  <c r="W16" i="9"/>
  <c r="W15" i="9"/>
  <c r="W12" i="9"/>
  <c r="W10" i="9"/>
  <c r="U11" i="9"/>
  <c r="U43" i="9"/>
  <c r="U40" i="9"/>
  <c r="U38" i="9"/>
  <c r="U35" i="9"/>
  <c r="U34" i="9"/>
  <c r="U32" i="9"/>
  <c r="U29" i="9"/>
  <c r="AG43" i="9" l="1"/>
  <c r="AI43" i="9" s="1"/>
  <c r="G44" i="9"/>
  <c r="F44" i="9"/>
  <c r="G36" i="9"/>
  <c r="F36" i="9"/>
  <c r="G30" i="9"/>
  <c r="F30" i="9"/>
  <c r="G24" i="9" l="1"/>
  <c r="G45" i="9" s="1"/>
  <c r="F24" i="9"/>
  <c r="F45" i="9" s="1"/>
  <c r="AD42" i="9" l="1"/>
  <c r="AD39" i="9"/>
  <c r="AD37" i="9"/>
  <c r="AD33" i="9"/>
  <c r="AD31" i="9"/>
  <c r="U25" i="9"/>
  <c r="AD22" i="9"/>
  <c r="AD21" i="9"/>
  <c r="AD20" i="9"/>
  <c r="M19" i="9"/>
  <c r="AD18" i="9"/>
  <c r="AD16" i="9"/>
  <c r="AD15" i="9"/>
  <c r="AD12" i="9"/>
  <c r="AD10" i="9"/>
  <c r="O10" i="9"/>
  <c r="AD26" i="9" l="1"/>
  <c r="AE26" i="9" s="1"/>
  <c r="AF26" i="9" s="1"/>
  <c r="AG26" i="9" s="1"/>
  <c r="AI26" i="9" s="1"/>
  <c r="AD27" i="9"/>
  <c r="AE27" i="9" s="1"/>
  <c r="AF27" i="9" s="1"/>
  <c r="AG27" i="9" s="1"/>
  <c r="AI27" i="9" s="1"/>
  <c r="AD28" i="9"/>
  <c r="AE28" i="9" s="1"/>
  <c r="AF28" i="9" s="1"/>
  <c r="AG28" i="9" s="1"/>
  <c r="AI28" i="9" s="1"/>
  <c r="AE16" i="9"/>
  <c r="AF16" i="9" s="1"/>
  <c r="AG16" i="9" s="1"/>
  <c r="AI16" i="9" s="1"/>
  <c r="AE21" i="9"/>
  <c r="AF21" i="9" s="1"/>
  <c r="AG21" i="9" s="1"/>
  <c r="AI21" i="9" s="1"/>
  <c r="AG35" i="9"/>
  <c r="AI35" i="9" s="1"/>
  <c r="AG13" i="9"/>
  <c r="AI13" i="9" s="1"/>
  <c r="AE30" i="9"/>
  <c r="AF30" i="9" s="1"/>
  <c r="AG30" i="9" s="1"/>
  <c r="AI30" i="9" s="1"/>
  <c r="AE42" i="9"/>
  <c r="AF42" i="9" s="1"/>
  <c r="AG42" i="9" s="1"/>
  <c r="AI42" i="9" s="1"/>
  <c r="U19" i="9"/>
  <c r="AE10" i="9"/>
  <c r="AF10" i="9" s="1"/>
  <c r="AG10" i="9" s="1"/>
  <c r="AI10" i="9" s="1"/>
  <c r="AG14" i="9"/>
  <c r="AI14" i="9" s="1"/>
  <c r="AG19" i="9"/>
  <c r="AI19" i="9" s="1"/>
  <c r="AE22" i="9"/>
  <c r="AF22" i="9" s="1"/>
  <c r="AG22" i="9" s="1"/>
  <c r="AI22" i="9" s="1"/>
  <c r="AE31" i="9"/>
  <c r="AF31" i="9" s="1"/>
  <c r="AG31" i="9" s="1"/>
  <c r="AI31" i="9" s="1"/>
  <c r="AE33" i="9"/>
  <c r="AF33" i="9" s="1"/>
  <c r="AG33" i="9" s="1"/>
  <c r="AI33" i="9" s="1"/>
  <c r="AE37" i="9"/>
  <c r="AF37" i="9" s="1"/>
  <c r="AG37" i="9" s="1"/>
  <c r="AI37" i="9" s="1"/>
  <c r="AE12" i="9"/>
  <c r="AF12" i="9" s="1"/>
  <c r="AG12" i="9" s="1"/>
  <c r="AI12" i="9" s="1"/>
  <c r="AE18" i="9"/>
  <c r="AF18" i="9" s="1"/>
  <c r="AG18" i="9" s="1"/>
  <c r="AI18" i="9" s="1"/>
  <c r="P10" i="9"/>
  <c r="Q10" i="9" s="1"/>
  <c r="R10" i="9" s="1"/>
  <c r="U10" i="9" s="1"/>
  <c r="U23" i="9"/>
  <c r="AE15" i="9"/>
  <c r="AF15" i="9" s="1"/>
  <c r="AG15" i="9" s="1"/>
  <c r="AI15" i="9" s="1"/>
  <c r="AE20" i="9"/>
  <c r="AF20" i="9" s="1"/>
  <c r="AG20" i="9" s="1"/>
  <c r="AI20" i="9" s="1"/>
  <c r="AG23" i="9"/>
  <c r="AI23" i="9" s="1"/>
  <c r="AE25" i="9"/>
  <c r="AG25" i="9" s="1"/>
  <c r="AI25" i="9" s="1"/>
  <c r="AG29" i="9"/>
  <c r="AI29" i="9" s="1"/>
  <c r="AG34" i="9"/>
  <c r="AI34" i="9" s="1"/>
  <c r="AG40" i="9"/>
  <c r="AI40" i="9" s="1"/>
  <c r="AG17" i="9"/>
  <c r="AI17" i="9" s="1"/>
  <c r="AG32" i="9"/>
  <c r="AI32" i="9" s="1"/>
  <c r="AF38" i="9"/>
  <c r="AG38" i="9" s="1"/>
  <c r="AI38" i="9" s="1"/>
  <c r="U13" i="9"/>
  <c r="AE39" i="9"/>
  <c r="AF39" i="9" s="1"/>
  <c r="AG39" i="9" s="1"/>
  <c r="AI39" i="9" s="1"/>
  <c r="U14" i="9"/>
  <c r="AG11" i="9"/>
  <c r="AI11" i="9" s="1"/>
  <c r="U17" i="9"/>
  <c r="AI45" i="9" l="1"/>
  <c r="O27" i="9" l="1"/>
  <c r="O37" i="9"/>
  <c r="U22" i="9"/>
  <c r="O28" i="9"/>
  <c r="P28" i="9" s="1"/>
  <c r="Q28" i="9" s="1"/>
  <c r="R28" i="9" s="1"/>
  <c r="U28" i="9" s="1"/>
  <c r="O18" i="9"/>
  <c r="P18" i="9" s="1"/>
  <c r="Q18" i="9" s="1"/>
  <c r="R18" i="9" s="1"/>
  <c r="U18" i="9" s="1"/>
  <c r="U21" i="9"/>
  <c r="O26" i="9"/>
  <c r="P26" i="9" s="1"/>
  <c r="Q26" i="9" s="1"/>
  <c r="R26" i="9" s="1"/>
  <c r="U26" i="9" s="1"/>
  <c r="U31" i="9" l="1"/>
  <c r="U39" i="9"/>
  <c r="P37" i="9"/>
  <c r="Q37" i="9" s="1"/>
  <c r="R37" i="9" s="1"/>
  <c r="U37" i="9" s="1"/>
  <c r="U42" i="9"/>
  <c r="U41" i="9"/>
  <c r="U33" i="9"/>
  <c r="U16" i="9"/>
  <c r="AJ16" i="9" s="1"/>
  <c r="U20" i="9"/>
  <c r="P27" i="9"/>
  <c r="Q27" i="9" s="1"/>
  <c r="R27" i="9" s="1"/>
  <c r="U27" i="9" s="1"/>
  <c r="U15" i="9"/>
  <c r="U12" i="9" l="1"/>
  <c r="AI46" i="9" s="1"/>
  <c r="U48" i="11" l="1"/>
</calcChain>
</file>

<file path=xl/sharedStrings.xml><?xml version="1.0" encoding="utf-8"?>
<sst xmlns="http://schemas.openxmlformats.org/spreadsheetml/2006/main" count="320" uniqueCount="101">
  <si>
    <t>DIRECCION</t>
  </si>
  <si>
    <t>MUNICIPIO</t>
  </si>
  <si>
    <t>IVA</t>
  </si>
  <si>
    <t>CALLE 13 No 8 - 175</t>
  </si>
  <si>
    <t>RIOHACHA</t>
  </si>
  <si>
    <t>Arma y radio. De lunes a domingo 24 horas continuas permanentes.</t>
  </si>
  <si>
    <t>Monitoreo permanente de camaras</t>
  </si>
  <si>
    <t>PARQUEADERO</t>
  </si>
  <si>
    <t>CARRERA 10 No. 14- 107</t>
  </si>
  <si>
    <t>UIS RIOHACHA</t>
  </si>
  <si>
    <t xml:space="preserve">CALLE 14A No 10 - 110 </t>
  </si>
  <si>
    <t>UIS MAICAO</t>
  </si>
  <si>
    <t>CARREARA 17 No 18 - 45</t>
  </si>
  <si>
    <t>MAICAO</t>
  </si>
  <si>
    <t>PUNTO DE PROMOCION Y VENTA DE SERVICIOS BARRANCAS</t>
  </si>
  <si>
    <t xml:space="preserve">CALLE 10 NO. 5-169 </t>
  </si>
  <si>
    <t>BARRANCAS</t>
  </si>
  <si>
    <t>UIS FONSECA</t>
  </si>
  <si>
    <t>CALLE 13 No 21 - 07</t>
  </si>
  <si>
    <t>FONSECA</t>
  </si>
  <si>
    <t>UIS SAN JUAN</t>
  </si>
  <si>
    <t xml:space="preserve">CALLE 6 NO 2A - 14 </t>
  </si>
  <si>
    <t>SAN JUAN</t>
  </si>
  <si>
    <t>ARCHIVO CENTRAL</t>
  </si>
  <si>
    <t>CALLE 13 No 10 - 54</t>
  </si>
  <si>
    <t>ANAS MAI</t>
  </si>
  <si>
    <t xml:space="preserve">CALLE 1 NO 3E-110 </t>
  </si>
  <si>
    <t>POLIDEPORTIVO DE HATONUEVO</t>
  </si>
  <si>
    <t>HATONUEVO GUAJIRA</t>
  </si>
  <si>
    <t>HATONUEVO</t>
  </si>
  <si>
    <t>MAZIRUMA</t>
  </si>
  <si>
    <t>KM 1 ENTRADA A DIBULLA</t>
  </si>
  <si>
    <t>DIBULLA</t>
  </si>
  <si>
    <t>COLEGIO COMFAMILIAR No 1</t>
  </si>
  <si>
    <t>LOCAL CENTRO OLIMPIA</t>
  </si>
  <si>
    <t xml:space="preserve">CALLE 7 NO 6-57 LOCAL 113 </t>
  </si>
  <si>
    <t>EDIFICIO SEDE ADMINISTRATIVA</t>
  </si>
  <si>
    <t xml:space="preserve">Arma y radio. De lunes a domingo 24 horas continuas permanentes. </t>
  </si>
  <si>
    <t xml:space="preserve">Monitoreo permanente de camaras. </t>
  </si>
  <si>
    <t>CALLE 15 # 13 - 05</t>
  </si>
  <si>
    <t>CENTRO DE DESARROLLO EDUCATIVO</t>
  </si>
  <si>
    <t>BODEGAS CENTRO DE ACOPIO</t>
  </si>
  <si>
    <t>SALIDA A MAICAO</t>
  </si>
  <si>
    <t>SUBTOTAL MES</t>
  </si>
  <si>
    <t>IPS SEDE LIBERTADOR</t>
  </si>
  <si>
    <t xml:space="preserve">CARRERA 10 NO. 13-65 </t>
  </si>
  <si>
    <t>UNIDAD DE SALUD MENTAL</t>
  </si>
  <si>
    <t xml:space="preserve">VEREDA EL PATRON KM 1 VÍA MAICAO </t>
  </si>
  <si>
    <t>IPS SEDE EURARE</t>
  </si>
  <si>
    <t>CALLE 33 B No 7E - 36</t>
  </si>
  <si>
    <t>CRN ICBF</t>
  </si>
  <si>
    <t>MANAURE</t>
  </si>
  <si>
    <r>
      <rPr>
        <b/>
        <sz val="9"/>
        <rFont val="Arial"/>
        <family val="2"/>
      </rPr>
      <t>HORARIOS DEL SERVICIO</t>
    </r>
  </si>
  <si>
    <r>
      <rPr>
        <b/>
        <sz val="9"/>
        <rFont val="Arial"/>
        <family val="2"/>
      </rPr>
      <t>ARMAS</t>
    </r>
  </si>
  <si>
    <t>CANTIDAD DE
SERVICIO C/MES</t>
  </si>
  <si>
    <t>SALARIO MNINIMO 2024</t>
  </si>
  <si>
    <t>TARIFA MINIMA  HASTA EL 14 DE JULIO DEL 2023</t>
  </si>
  <si>
    <t xml:space="preserve">TARIFA SEGÚN RESOLUCION No  2021300000675  DEL 29 DIC 2022 </t>
  </si>
  <si>
    <t>PORCENTAJE GASTOS DE ADMISTRACIO CON ARMA 10%, SIN ARMA EL 8%, CANINO 11 %, SUPERVICION  12%</t>
  </si>
  <si>
    <t xml:space="preserve">SEGURO DE VIDA </t>
  </si>
  <si>
    <t xml:space="preserve">VALOR TARIFA + SEGURO DE VIDA </t>
  </si>
  <si>
    <t>VALORES ADICIONALES A LA TARIFA MINIMA</t>
  </si>
  <si>
    <t xml:space="preserve">VALOR UNITARIO DEL SERVICIO   ANTES DE IVA </t>
  </si>
  <si>
    <t xml:space="preserve">VALOR UNITARIO DEL SERVICIO  CON IVA </t>
  </si>
  <si>
    <t xml:space="preserve">CANTIDAD DE MESES </t>
  </si>
  <si>
    <t xml:space="preserve">TARIFA SEGÚN RESOLUCION No  20221300000675  DEL 29 DIC 2022 </t>
  </si>
  <si>
    <t xml:space="preserve">VALOR UNITARIO DEL SERVICIO    CON IVA </t>
  </si>
  <si>
    <r>
      <t>VALOR TOTAL</t>
    </r>
    <r>
      <rPr>
        <b/>
        <sz val="10.5"/>
        <rFont val="Calibri"/>
        <family val="2"/>
      </rPr>
      <t xml:space="preserve"> POR 5,5  MESES</t>
    </r>
  </si>
  <si>
    <t>BASE GRAVABLE Aiu%</t>
  </si>
  <si>
    <t>Vr. IVA   19%       (TARIFA ESPECIAL )</t>
  </si>
  <si>
    <r>
      <t>Arma y radio. De lunes a domingo 24 horas continuas permanentes. Se debe c</t>
    </r>
    <r>
      <rPr>
        <b/>
        <sz val="9"/>
        <color theme="1"/>
        <rFont val="Arial"/>
        <family val="2"/>
      </rPr>
      <t>otizar el valor del 50% de un servicio de 24 horas continuas</t>
    </r>
    <r>
      <rPr>
        <sz val="9"/>
        <color theme="1"/>
        <rFont val="Arial"/>
        <family val="2"/>
      </rPr>
      <t>.</t>
    </r>
  </si>
  <si>
    <t xml:space="preserve">SEDE </t>
  </si>
  <si>
    <t>IMPUESTOS DEPARTAMENTALES, MUNICIPALES Y ESTAMPILLA</t>
  </si>
  <si>
    <t>SUBTOTAL MES ….........</t>
  </si>
  <si>
    <t xml:space="preserve">CANTIDAD EN DIAS </t>
  </si>
  <si>
    <r>
      <t>VALOR TOTAL</t>
    </r>
    <r>
      <rPr>
        <b/>
        <sz val="10.5"/>
        <rFont val="Calibri"/>
        <family val="2"/>
      </rPr>
      <t xml:space="preserve"> POR 6,5  MESES Y 0 DIAS</t>
    </r>
  </si>
  <si>
    <t xml:space="preserve">CANTIDAD DE
SERVICIO DE MONITOREO </t>
  </si>
  <si>
    <t>NO</t>
  </si>
  <si>
    <t>SI</t>
  </si>
  <si>
    <t>IMPUESTOS DEPARTAMENTALES, MUNICIPALES Y ESTAMPILLAS %</t>
  </si>
  <si>
    <t>VALOR TOTAL AÑO 2024 …...............</t>
  </si>
  <si>
    <t xml:space="preserve">TOTAL 1ER SEMESTRE </t>
  </si>
  <si>
    <t xml:space="preserve">TOTAL 2DO  SEMESTRE </t>
  </si>
  <si>
    <t>SUBTOTAL MES ….........................</t>
  </si>
  <si>
    <t>TOTALES ….....................................</t>
  </si>
  <si>
    <t>VALORES ESTABLECIDOS POR LA SUPERVIGILANCIA DEL 1 DE ENERO AL 14 DE JULIO DEL 2024</t>
  </si>
  <si>
    <t>VALORES ESTABLECIDOS POR LA SUPERVIGILANCIA DEL 15 DE JULIO AL 31 DE DICEMBRE DEL 2024</t>
  </si>
  <si>
    <t>PRESUPUESTO AÑO 2024</t>
  </si>
  <si>
    <t>Referencia  circualr externa No 20231300001105 con fecha de 30 de Diciembre  de 2023 "Tarifas reguladas para la presente vigencia"</t>
  </si>
  <si>
    <t>PRESUPUESTO AÑO 2025</t>
  </si>
  <si>
    <t>VALORES ESTABLECIDOS POR LA SUPERVIGILANCIA DEL 1 DE ENERO AL 31 DEDICIEMBRE DEL 2025</t>
  </si>
  <si>
    <t>SALARIO MNINIMO 2025 AUMENTO PROYECTADO  12 %</t>
  </si>
  <si>
    <t>VALOR TOTAL AÑO 2025 …...............</t>
  </si>
  <si>
    <t>Referencia  circualr externa  "Tarifas reguladas para la presente vigencia"</t>
  </si>
  <si>
    <r>
      <t>VALOR TOTAL</t>
    </r>
    <r>
      <rPr>
        <b/>
        <sz val="10.5"/>
        <rFont val="Calibri"/>
        <family val="2"/>
      </rPr>
      <t xml:space="preserve"> POR 12 MESES</t>
    </r>
  </si>
  <si>
    <t>VALOR TOTAL AÑO 2024 Y 2025</t>
  </si>
  <si>
    <t>TOTAL 7 MESES DEL AÑO  2025</t>
  </si>
  <si>
    <t xml:space="preserve">NOTA: :Se proyectan las tarifas sobre 9,14 SMMLV para el año 2025, el cual a su vez se proyecta con un incremento del 12% sobre el valor del SMMLV del año 2024 ($1.300.000). Sobre las tarifas de monitoreo, las cuales se incrmentntan con base en el IPC. </t>
  </si>
  <si>
    <t>NOTA: :Se ajustan las tarifas según lo definido en la circular de la Supervigilancia año 2024. Las tarifas del monitoreo se ajustaron al IPC 2023.</t>
  </si>
  <si>
    <t>CONVENIOS IPS</t>
  </si>
  <si>
    <t>PORCENTAJE GASTOS DE ADMISTRACIO CON ARMA 10%, SIN ARMA EL 8%, CANINO 11 %, SUPERVISION 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</si>
</sst>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&quot;$&quot;\ * #,##0_-;\-&quot;$&quot;\ * #,##0_-;_-&quot;$&quot;\ * &quot;-&quot;_-;_-@_-"/>
    <numFmt numFmtId="43" formatCode="_-* #,##0.00_-;\-* #,##0.00_-;_-* &quot;-&quot;??_-;_-@_-"/>
    <numFmt numFmtId="164" formatCode="0_ ;\-0\ "/>
    <numFmt numFmtId="165" formatCode="_-* #,##0.00\ _$_-;\-* #,##0.00\ _$_-;_-* &quot;-&quot;??\ _$_-;_-@_-"/>
    <numFmt numFmtId="166" formatCode="_-* #,##0.00\ _€_-;\-* #,##0.00\ _€_-;_-* &quot;-&quot;??\ _€_-;_-@_-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-* #,##0.00\ &quot;€&quot;_-;\-* #,##0.00\ &quot;€&quot;_-;_-* &quot;-&quot;??\ &quot;€&quot;_-;_-@_-"/>
    <numFmt numFmtId="170" formatCode="_-* #,##0\ _$_-;\-* #,##0\ _$_-;_-* &quot;-&quot;??\ _$_-;_-@_-"/>
    <numFmt numFmtId="171" formatCode="_-* #,##0_-;\-* #,##0_-;_-* &quot;-&quot;??_-;_-@_-"/>
    <numFmt numFmtId="172" formatCode="0.0%"/>
    <numFmt numFmtId="173" formatCode="0.0"/>
    <numFmt numFmtId="174" formatCode="_-* #,##0\ _€_-;\-* #,##0\ _€_-;_-* &quot;-&quot;??\ _€_-;_-@_-"/>
    <numFmt numFmtId="175" formatCode="&quot;$&quot;\ #,##0.00"/>
  </numFmts>
  <fonts count="2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.4"/>
      <color theme="1"/>
      <name val="Arial"/>
      <charset val="134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b/>
      <sz val="16"/>
      <color theme="1"/>
      <name val="Calibri"/>
      <family val="2"/>
      <scheme val="minor"/>
    </font>
    <font>
      <b/>
      <sz val="9"/>
      <name val="Arial"/>
    </font>
    <font>
      <b/>
      <sz val="9"/>
      <name val="Arial"/>
      <family val="2"/>
    </font>
    <font>
      <b/>
      <sz val="10.5"/>
      <name val="Calibri"/>
      <family val="1"/>
    </font>
    <font>
      <b/>
      <sz val="10.5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9"/>
      <name val="Arial MT"/>
    </font>
    <font>
      <sz val="9"/>
      <name val="Arial MT"/>
      <family val="2"/>
    </font>
    <font>
      <sz val="10.5"/>
      <color rgb="FF000000"/>
      <name val="Calibri"/>
      <family val="2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.5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13">
    <xf numFmtId="0" fontId="0" fillId="0" borderId="0"/>
    <xf numFmtId="0" fontId="6" fillId="0" borderId="0"/>
    <xf numFmtId="165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39">
    <xf numFmtId="0" fontId="0" fillId="0" borderId="0" xfId="0"/>
    <xf numFmtId="0" fontId="11" fillId="2" borderId="0" xfId="9" applyFont="1" applyFill="1" applyAlignment="1">
      <alignment horizontal="center" vertical="center" wrapText="1"/>
    </xf>
    <xf numFmtId="0" fontId="13" fillId="6" borderId="6" xfId="9" applyFont="1" applyFill="1" applyBorder="1" applyAlignment="1">
      <alignment horizontal="center" vertical="center" wrapText="1"/>
    </xf>
    <xf numFmtId="0" fontId="4" fillId="0" borderId="0" xfId="9"/>
    <xf numFmtId="0" fontId="12" fillId="2" borderId="0" xfId="9" applyFont="1" applyFill="1" applyAlignment="1">
      <alignment horizontal="center" vertical="center" wrapText="1"/>
    </xf>
    <xf numFmtId="171" fontId="17" fillId="0" borderId="15" xfId="10" applyNumberFormat="1" applyFont="1" applyFill="1" applyBorder="1" applyAlignment="1">
      <alignment horizontal="center" vertical="center" shrinkToFit="1"/>
    </xf>
    <xf numFmtId="0" fontId="18" fillId="2" borderId="6" xfId="9" applyFont="1" applyFill="1" applyBorder="1" applyAlignment="1">
      <alignment horizontal="center" vertical="center" wrapText="1"/>
    </xf>
    <xf numFmtId="171" fontId="18" fillId="2" borderId="6" xfId="9" applyNumberFormat="1" applyFont="1" applyFill="1" applyBorder="1" applyAlignment="1">
      <alignment horizontal="center" vertical="center" wrapText="1"/>
    </xf>
    <xf numFmtId="9" fontId="17" fillId="0" borderId="15" xfId="11" applyFont="1" applyBorder="1" applyAlignment="1">
      <alignment horizontal="center" vertical="center" shrinkToFit="1"/>
    </xf>
    <xf numFmtId="172" fontId="17" fillId="0" borderId="15" xfId="11" applyNumberFormat="1" applyFont="1" applyBorder="1" applyAlignment="1">
      <alignment horizontal="center" vertical="center" shrinkToFit="1"/>
    </xf>
    <xf numFmtId="173" fontId="17" fillId="0" borderId="15" xfId="9" applyNumberFormat="1" applyFont="1" applyBorder="1" applyAlignment="1">
      <alignment horizontal="center" vertical="center" shrinkToFit="1"/>
    </xf>
    <xf numFmtId="171" fontId="17" fillId="5" borderId="6" xfId="9" applyNumberFormat="1" applyFont="1" applyFill="1" applyBorder="1" applyAlignment="1">
      <alignment horizontal="right" vertical="center" shrinkToFit="1"/>
    </xf>
    <xf numFmtId="171" fontId="17" fillId="2" borderId="0" xfId="9" applyNumberFormat="1" applyFont="1" applyFill="1" applyAlignment="1">
      <alignment horizontal="right" vertical="center" shrinkToFit="1"/>
    </xf>
    <xf numFmtId="171" fontId="17" fillId="0" borderId="6" xfId="10" applyNumberFormat="1" applyFont="1" applyFill="1" applyBorder="1" applyAlignment="1">
      <alignment horizontal="center" vertical="center" shrinkToFit="1"/>
    </xf>
    <xf numFmtId="173" fontId="4" fillId="0" borderId="0" xfId="9" applyNumberFormat="1"/>
    <xf numFmtId="174" fontId="14" fillId="2" borderId="6" xfId="10" applyNumberFormat="1" applyFont="1" applyFill="1" applyBorder="1" applyAlignment="1">
      <alignment vertical="center"/>
    </xf>
    <xf numFmtId="0" fontId="15" fillId="0" borderId="6" xfId="9" applyFont="1" applyBorder="1" applyAlignment="1">
      <alignment horizontal="center" vertical="center" wrapText="1"/>
    </xf>
    <xf numFmtId="0" fontId="16" fillId="0" borderId="6" xfId="9" applyFont="1" applyBorder="1" applyAlignment="1">
      <alignment horizontal="center" vertical="center" wrapText="1"/>
    </xf>
    <xf numFmtId="171" fontId="17" fillId="0" borderId="9" xfId="10" applyNumberFormat="1" applyFont="1" applyFill="1" applyBorder="1" applyAlignment="1">
      <alignment horizontal="center" vertical="center" shrinkToFit="1"/>
    </xf>
    <xf numFmtId="172" fontId="17" fillId="0" borderId="9" xfId="11" applyNumberFormat="1" applyFont="1" applyBorder="1" applyAlignment="1">
      <alignment horizontal="center" vertical="center" shrinkToFit="1"/>
    </xf>
    <xf numFmtId="0" fontId="18" fillId="2" borderId="18" xfId="9" applyFont="1" applyFill="1" applyBorder="1" applyAlignment="1">
      <alignment horizontal="center" vertical="center" wrapText="1"/>
    </xf>
    <xf numFmtId="171" fontId="18" fillId="2" borderId="18" xfId="9" applyNumberFormat="1" applyFont="1" applyFill="1" applyBorder="1" applyAlignment="1">
      <alignment horizontal="center" vertical="center" wrapText="1"/>
    </xf>
    <xf numFmtId="172" fontId="17" fillId="0" borderId="6" xfId="11" applyNumberFormat="1" applyFont="1" applyBorder="1" applyAlignment="1">
      <alignment horizontal="center" vertical="center" shrinkToFit="1"/>
    </xf>
    <xf numFmtId="0" fontId="4" fillId="0" borderId="0" xfId="9" applyAlignment="1">
      <alignment vertical="center"/>
    </xf>
    <xf numFmtId="171" fontId="4" fillId="0" borderId="0" xfId="9" applyNumberFormat="1"/>
    <xf numFmtId="0" fontId="4" fillId="2" borderId="0" xfId="9" applyFill="1"/>
    <xf numFmtId="43" fontId="4" fillId="0" borderId="0" xfId="9" applyNumberFormat="1"/>
    <xf numFmtId="0" fontId="18" fillId="2" borderId="8" xfId="9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9" fontId="17" fillId="0" borderId="6" xfId="11" applyFont="1" applyBorder="1" applyAlignment="1">
      <alignment horizontal="center" vertical="center" shrinkToFit="1"/>
    </xf>
    <xf numFmtId="173" fontId="17" fillId="0" borderId="6" xfId="9" applyNumberFormat="1" applyFont="1" applyBorder="1" applyAlignment="1">
      <alignment horizontal="center" vertical="center" shrinkToFit="1"/>
    </xf>
    <xf numFmtId="171" fontId="17" fillId="0" borderId="6" xfId="10" applyNumberFormat="1" applyFont="1" applyBorder="1" applyAlignment="1">
      <alignment horizontal="center" vertical="center" shrinkToFit="1"/>
    </xf>
    <xf numFmtId="165" fontId="17" fillId="0" borderId="6" xfId="2" applyFont="1" applyBorder="1" applyAlignment="1">
      <alignment horizontal="center" vertical="center" shrinkToFit="1"/>
    </xf>
    <xf numFmtId="0" fontId="19" fillId="2" borderId="6" xfId="0" applyFont="1" applyFill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4" fillId="0" borderId="6" xfId="9" applyBorder="1"/>
    <xf numFmtId="0" fontId="21" fillId="2" borderId="6" xfId="0" applyFont="1" applyFill="1" applyBorder="1" applyAlignment="1">
      <alignment horizontal="center" vertical="center" wrapText="1"/>
    </xf>
    <xf numFmtId="164" fontId="21" fillId="0" borderId="6" xfId="2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64" fontId="21" fillId="0" borderId="6" xfId="2" applyNumberFormat="1" applyFont="1" applyFill="1" applyBorder="1" applyAlignment="1">
      <alignment horizontal="center" vertical="center" wrapText="1"/>
    </xf>
    <xf numFmtId="164" fontId="22" fillId="0" borderId="6" xfId="2" applyNumberFormat="1" applyFont="1" applyBorder="1" applyAlignment="1">
      <alignment horizontal="center" vertical="center" wrapText="1"/>
    </xf>
    <xf numFmtId="164" fontId="21" fillId="2" borderId="6" xfId="2" applyNumberFormat="1" applyFont="1" applyFill="1" applyBorder="1" applyAlignment="1">
      <alignment horizontal="center" vertical="center" wrapText="1"/>
    </xf>
    <xf numFmtId="0" fontId="21" fillId="2" borderId="6" xfId="9" applyFont="1" applyFill="1" applyBorder="1" applyAlignment="1">
      <alignment horizontal="center" vertical="center" wrapText="1"/>
    </xf>
    <xf numFmtId="164" fontId="21" fillId="2" borderId="6" xfId="9" applyNumberFormat="1" applyFont="1" applyFill="1" applyBorder="1" applyAlignment="1">
      <alignment horizontal="center" vertical="center" wrapText="1"/>
    </xf>
    <xf numFmtId="171" fontId="23" fillId="5" borderId="6" xfId="9" applyNumberFormat="1" applyFont="1" applyFill="1" applyBorder="1" applyAlignment="1">
      <alignment horizontal="right" vertical="center" shrinkToFit="1"/>
    </xf>
    <xf numFmtId="0" fontId="13" fillId="6" borderId="18" xfId="9" applyFont="1" applyFill="1" applyBorder="1" applyAlignment="1">
      <alignment horizontal="center" vertical="center" wrapText="1"/>
    </xf>
    <xf numFmtId="171" fontId="17" fillId="0" borderId="8" xfId="10" applyNumberFormat="1" applyFont="1" applyFill="1" applyBorder="1" applyAlignment="1">
      <alignment horizontal="center" vertical="center" shrinkToFit="1"/>
    </xf>
    <xf numFmtId="171" fontId="18" fillId="2" borderId="8" xfId="9" applyNumberFormat="1" applyFont="1" applyFill="1" applyBorder="1" applyAlignment="1">
      <alignment horizontal="center" vertical="center" wrapText="1"/>
    </xf>
    <xf numFmtId="9" fontId="17" fillId="0" borderId="14" xfId="11" applyFont="1" applyBorder="1" applyAlignment="1">
      <alignment horizontal="center" vertical="center" shrinkToFit="1"/>
    </xf>
    <xf numFmtId="171" fontId="17" fillId="0" borderId="14" xfId="10" applyNumberFormat="1" applyFont="1" applyFill="1" applyBorder="1" applyAlignment="1">
      <alignment horizontal="center" vertical="center" shrinkToFit="1"/>
    </xf>
    <xf numFmtId="172" fontId="17" fillId="0" borderId="14" xfId="11" applyNumberFormat="1" applyFont="1" applyBorder="1" applyAlignment="1">
      <alignment horizontal="center" vertical="center" shrinkToFit="1"/>
    </xf>
    <xf numFmtId="173" fontId="17" fillId="0" borderId="14" xfId="9" applyNumberFormat="1" applyFont="1" applyBorder="1" applyAlignment="1">
      <alignment horizontal="center" vertical="center" shrinkToFit="1"/>
    </xf>
    <xf numFmtId="171" fontId="17" fillId="5" borderId="14" xfId="9" applyNumberFormat="1" applyFont="1" applyFill="1" applyBorder="1" applyAlignment="1">
      <alignment horizontal="right" vertical="center" shrinkToFit="1"/>
    </xf>
    <xf numFmtId="171" fontId="25" fillId="5" borderId="6" xfId="9" applyNumberFormat="1" applyFont="1" applyFill="1" applyBorder="1" applyAlignment="1">
      <alignment horizontal="right" vertical="center" shrinkToFit="1"/>
    </xf>
    <xf numFmtId="0" fontId="19" fillId="2" borderId="18" xfId="0" applyFont="1" applyFill="1" applyBorder="1" applyAlignment="1">
      <alignment horizontal="center" vertical="center" wrapText="1"/>
    </xf>
    <xf numFmtId="0" fontId="15" fillId="0" borderId="18" xfId="9" applyFont="1" applyBorder="1" applyAlignment="1">
      <alignment horizontal="center" vertical="center" wrapText="1"/>
    </xf>
    <xf numFmtId="0" fontId="21" fillId="2" borderId="18" xfId="9" applyFont="1" applyFill="1" applyBorder="1" applyAlignment="1">
      <alignment horizontal="center" vertical="center" wrapText="1"/>
    </xf>
    <xf numFmtId="0" fontId="4" fillId="5" borderId="4" xfId="9" applyFill="1" applyBorder="1" applyAlignment="1">
      <alignment vertical="center"/>
    </xf>
    <xf numFmtId="0" fontId="21" fillId="5" borderId="4" xfId="9" applyFont="1" applyFill="1" applyBorder="1" applyAlignment="1">
      <alignment horizontal="center" vertical="center" wrapText="1"/>
    </xf>
    <xf numFmtId="0" fontId="4" fillId="5" borderId="4" xfId="9" applyFill="1" applyBorder="1"/>
    <xf numFmtId="164" fontId="21" fillId="5" borderId="4" xfId="9" applyNumberFormat="1" applyFont="1" applyFill="1" applyBorder="1" applyAlignment="1">
      <alignment horizontal="center" vertical="center" wrapText="1"/>
    </xf>
    <xf numFmtId="0" fontId="24" fillId="2" borderId="0" xfId="9" applyFont="1" applyFill="1"/>
    <xf numFmtId="170" fontId="17" fillId="0" borderId="6" xfId="2" applyNumberFormat="1" applyFont="1" applyBorder="1" applyAlignment="1">
      <alignment horizontal="center" vertical="center" shrinkToFit="1"/>
    </xf>
    <xf numFmtId="0" fontId="22" fillId="2" borderId="6" xfId="9" applyFont="1" applyFill="1" applyBorder="1" applyAlignment="1">
      <alignment horizontal="center" vertical="center" wrapText="1"/>
    </xf>
    <xf numFmtId="0" fontId="4" fillId="2" borderId="4" xfId="9" applyFill="1" applyBorder="1" applyAlignment="1">
      <alignment vertical="center"/>
    </xf>
    <xf numFmtId="0" fontId="22" fillId="2" borderId="4" xfId="9" applyFont="1" applyFill="1" applyBorder="1" applyAlignment="1">
      <alignment horizontal="center" vertical="center" wrapText="1"/>
    </xf>
    <xf numFmtId="164" fontId="22" fillId="5" borderId="4" xfId="9" applyNumberFormat="1" applyFont="1" applyFill="1" applyBorder="1" applyAlignment="1">
      <alignment horizontal="center" vertical="center" wrapText="1"/>
    </xf>
    <xf numFmtId="171" fontId="17" fillId="7" borderId="6" xfId="9" applyNumberFormat="1" applyFont="1" applyFill="1" applyBorder="1" applyAlignment="1">
      <alignment horizontal="right" vertical="center" shrinkToFit="1"/>
    </xf>
    <xf numFmtId="171" fontId="17" fillId="7" borderId="14" xfId="9" applyNumberFormat="1" applyFont="1" applyFill="1" applyBorder="1" applyAlignment="1">
      <alignment horizontal="right" vertical="center" shrinkToFit="1"/>
    </xf>
    <xf numFmtId="0" fontId="3" fillId="0" borderId="0" xfId="9" applyFont="1"/>
    <xf numFmtId="0" fontId="8" fillId="0" borderId="0" xfId="0" applyFont="1"/>
    <xf numFmtId="0" fontId="2" fillId="0" borderId="0" xfId="9" applyFont="1"/>
    <xf numFmtId="17" fontId="4" fillId="0" borderId="0" xfId="9" applyNumberFormat="1"/>
    <xf numFmtId="175" fontId="4" fillId="0" borderId="0" xfId="9" applyNumberFormat="1"/>
    <xf numFmtId="0" fontId="27" fillId="0" borderId="0" xfId="9" applyFont="1"/>
    <xf numFmtId="171" fontId="4" fillId="2" borderId="0" xfId="9" applyNumberFormat="1" applyFill="1"/>
    <xf numFmtId="171" fontId="27" fillId="2" borderId="0" xfId="9" applyNumberFormat="1" applyFont="1" applyFill="1"/>
    <xf numFmtId="171" fontId="1" fillId="0" borderId="0" xfId="9" applyNumberFormat="1" applyFont="1"/>
    <xf numFmtId="0" fontId="11" fillId="5" borderId="9" xfId="9" applyFont="1" applyFill="1" applyBorder="1" applyAlignment="1">
      <alignment horizontal="center" vertical="center" wrapText="1"/>
    </xf>
    <xf numFmtId="0" fontId="12" fillId="5" borderId="7" xfId="9" applyFont="1" applyFill="1" applyBorder="1" applyAlignment="1">
      <alignment horizontal="center" vertical="center" wrapText="1"/>
    </xf>
    <xf numFmtId="0" fontId="11" fillId="6" borderId="6" xfId="9" applyFont="1" applyFill="1" applyBorder="1" applyAlignment="1">
      <alignment horizontal="center" vertical="center" wrapText="1"/>
    </xf>
    <xf numFmtId="0" fontId="11" fillId="6" borderId="18" xfId="9" applyFont="1" applyFill="1" applyBorder="1" applyAlignment="1">
      <alignment horizontal="center" vertical="center" wrapText="1"/>
    </xf>
    <xf numFmtId="0" fontId="12" fillId="6" borderId="6" xfId="9" applyFont="1" applyFill="1" applyBorder="1" applyAlignment="1">
      <alignment horizontal="center" vertical="center" wrapText="1"/>
    </xf>
    <xf numFmtId="0" fontId="10" fillId="6" borderId="6" xfId="9" applyFont="1" applyFill="1" applyBorder="1" applyAlignment="1">
      <alignment horizontal="center" vertical="center" wrapText="1"/>
    </xf>
    <xf numFmtId="0" fontId="9" fillId="6" borderId="6" xfId="9" applyFont="1" applyFill="1" applyBorder="1" applyAlignment="1">
      <alignment horizontal="center" vertical="center" wrapText="1"/>
    </xf>
    <xf numFmtId="0" fontId="11" fillId="5" borderId="6" xfId="9" applyFont="1" applyFill="1" applyBorder="1" applyAlignment="1">
      <alignment horizontal="center" vertical="center" wrapText="1"/>
    </xf>
    <xf numFmtId="0" fontId="12" fillId="5" borderId="6" xfId="9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4" fillId="6" borderId="6" xfId="9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2" fillId="6" borderId="18" xfId="9" applyFont="1" applyFill="1" applyBorder="1" applyAlignment="1">
      <alignment horizontal="center" vertical="center" wrapText="1"/>
    </xf>
    <xf numFmtId="0" fontId="12" fillId="6" borderId="7" xfId="9" applyFont="1" applyFill="1" applyBorder="1" applyAlignment="1">
      <alignment horizontal="center" vertical="center" wrapText="1"/>
    </xf>
    <xf numFmtId="0" fontId="12" fillId="6" borderId="9" xfId="9" applyFont="1" applyFill="1" applyBorder="1" applyAlignment="1">
      <alignment horizontal="center" vertical="center" wrapText="1"/>
    </xf>
    <xf numFmtId="0" fontId="12" fillId="6" borderId="10" xfId="9" applyFont="1" applyFill="1" applyBorder="1" applyAlignment="1">
      <alignment horizontal="center" vertical="center" wrapText="1"/>
    </xf>
    <xf numFmtId="0" fontId="12" fillId="6" borderId="25" xfId="9" applyFont="1" applyFill="1" applyBorder="1" applyAlignment="1">
      <alignment horizontal="center" vertical="center" wrapText="1"/>
    </xf>
    <xf numFmtId="0" fontId="12" fillId="6" borderId="11" xfId="9" applyFont="1" applyFill="1" applyBorder="1" applyAlignment="1">
      <alignment horizontal="center" vertical="center" wrapText="1"/>
    </xf>
    <xf numFmtId="0" fontId="12" fillId="6" borderId="26" xfId="9" applyFont="1" applyFill="1" applyBorder="1" applyAlignment="1">
      <alignment horizontal="center" vertical="center" wrapText="1"/>
    </xf>
    <xf numFmtId="0" fontId="13" fillId="6" borderId="12" xfId="9" applyFont="1" applyFill="1" applyBorder="1" applyAlignment="1">
      <alignment horizontal="center" vertical="center" wrapText="1"/>
    </xf>
    <xf numFmtId="0" fontId="13" fillId="6" borderId="13" xfId="9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4" fillId="5" borderId="16" xfId="9" applyFont="1" applyFill="1" applyBorder="1" applyAlignment="1">
      <alignment horizontal="left"/>
    </xf>
    <xf numFmtId="0" fontId="24" fillId="5" borderId="20" xfId="9" applyFont="1" applyFill="1" applyBorder="1" applyAlignment="1">
      <alignment horizontal="left"/>
    </xf>
    <xf numFmtId="0" fontId="24" fillId="5" borderId="17" xfId="9" applyFont="1" applyFill="1" applyBorder="1" applyAlignment="1">
      <alignment horizontal="left"/>
    </xf>
    <xf numFmtId="0" fontId="20" fillId="2" borderId="4" xfId="0" applyFont="1" applyFill="1" applyBorder="1" applyAlignment="1">
      <alignment horizontal="left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4" fillId="0" borderId="27" xfId="9" applyFont="1" applyBorder="1" applyAlignment="1">
      <alignment horizontal="center"/>
    </xf>
    <xf numFmtId="0" fontId="24" fillId="0" borderId="28" xfId="9" applyFont="1" applyBorder="1" applyAlignment="1">
      <alignment horizontal="center"/>
    </xf>
    <xf numFmtId="0" fontId="24" fillId="0" borderId="29" xfId="9" applyFont="1" applyBorder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24" fillId="0" borderId="21" xfId="9" applyFont="1" applyBorder="1" applyAlignment="1">
      <alignment horizontal="center"/>
    </xf>
    <xf numFmtId="0" fontId="24" fillId="0" borderId="22" xfId="9" applyFont="1" applyBorder="1" applyAlignment="1">
      <alignment horizontal="center"/>
    </xf>
    <xf numFmtId="0" fontId="24" fillId="0" borderId="23" xfId="9" applyFont="1" applyBorder="1" applyAlignment="1">
      <alignment horizontal="center"/>
    </xf>
    <xf numFmtId="0" fontId="13" fillId="6" borderId="6" xfId="9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24" fillId="5" borderId="16" xfId="9" applyFont="1" applyFill="1" applyBorder="1" applyAlignment="1">
      <alignment horizontal="left" vertical="center"/>
    </xf>
    <xf numFmtId="0" fontId="24" fillId="5" borderId="20" xfId="9" applyFont="1" applyFill="1" applyBorder="1" applyAlignment="1">
      <alignment horizontal="left" vertical="center"/>
    </xf>
    <xf numFmtId="0" fontId="24" fillId="5" borderId="17" xfId="9" applyFont="1" applyFill="1" applyBorder="1" applyAlignment="1">
      <alignment horizontal="left" vertical="center"/>
    </xf>
  </cellXfs>
  <cellStyles count="13">
    <cellStyle name="Euro" xfId="7" xr:uid="{00000000-0005-0000-0000-000000000000}"/>
    <cellStyle name="Millares" xfId="2" builtinId="3"/>
    <cellStyle name="Millares 2" xfId="4" xr:uid="{00000000-0005-0000-0000-000002000000}"/>
    <cellStyle name="Millares 3" xfId="5" xr:uid="{00000000-0005-0000-0000-000003000000}"/>
    <cellStyle name="Millares 4" xfId="10" xr:uid="{00000000-0005-0000-0000-000004000000}"/>
    <cellStyle name="Moneda [0] 2" xfId="12" xr:uid="{00000000-0005-0000-0000-000005000000}"/>
    <cellStyle name="Moneda 2" xfId="8" xr:uid="{00000000-0005-0000-0000-000006000000}"/>
    <cellStyle name="Moneda 3" xfId="3" xr:uid="{00000000-0005-0000-0000-000007000000}"/>
    <cellStyle name="Normal" xfId="0" builtinId="0"/>
    <cellStyle name="Normal 2" xfId="6" xr:uid="{00000000-0005-0000-0000-000009000000}"/>
    <cellStyle name="Normal 3" xfId="1" xr:uid="{00000000-0005-0000-0000-00000A000000}"/>
    <cellStyle name="Normal 4" xfId="9" xr:uid="{00000000-0005-0000-0000-00000B000000}"/>
    <cellStyle name="Porcentaje 2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58"/>
  <sheetViews>
    <sheetView tabSelected="1" zoomScale="96" zoomScaleNormal="71" workbookViewId="0">
      <selection activeCell="I7" sqref="I7:I8"/>
    </sheetView>
  </sheetViews>
  <sheetFormatPr baseColWidth="10" defaultColWidth="11.42578125" defaultRowHeight="15"/>
  <cols>
    <col min="1" max="1" width="18.5703125" style="23" customWidth="1"/>
    <col min="2" max="2" width="11.42578125" style="23"/>
    <col min="3" max="3" width="15.5703125" style="23" bestFit="1" customWidth="1"/>
    <col min="4" max="4" width="23.28515625" style="23" customWidth="1"/>
    <col min="5" max="5" width="8.7109375" style="23" customWidth="1"/>
    <col min="6" max="6" width="11.7109375" style="3" bestFit="1" customWidth="1"/>
    <col min="7" max="7" width="10.7109375" style="3" customWidth="1"/>
    <col min="8" max="8" width="11.42578125" style="3"/>
    <col min="9" max="9" width="14.28515625" style="3" customWidth="1"/>
    <col min="10" max="10" width="16" style="3" customWidth="1"/>
    <col min="11" max="11" width="17.7109375" style="3" customWidth="1"/>
    <col min="12" max="12" width="11.42578125" style="3"/>
    <col min="13" max="13" width="12.42578125" style="3" bestFit="1" customWidth="1"/>
    <col min="14" max="14" width="13.5703125" style="3" customWidth="1"/>
    <col min="15" max="15" width="17.28515625" style="3" customWidth="1"/>
    <col min="16" max="16" width="11.28515625" style="3" bestFit="1" customWidth="1"/>
    <col min="17" max="17" width="11.7109375" style="3" bestFit="1" customWidth="1"/>
    <col min="18" max="18" width="14.42578125" style="3" bestFit="1" customWidth="1"/>
    <col min="19" max="19" width="15.7109375" style="3" bestFit="1" customWidth="1"/>
    <col min="20" max="20" width="12.5703125" style="3" bestFit="1" customWidth="1"/>
    <col min="21" max="21" width="17.7109375" style="3" bestFit="1" customWidth="1"/>
    <col min="22" max="22" width="4.7109375" style="25" customWidth="1"/>
    <col min="23" max="23" width="12.42578125" style="3" bestFit="1" customWidth="1"/>
    <col min="24" max="24" width="11.42578125" style="3"/>
    <col min="25" max="25" width="13.7109375" style="3" customWidth="1"/>
    <col min="26" max="26" width="12.42578125" style="3" customWidth="1"/>
    <col min="27" max="27" width="11.42578125" style="3"/>
    <col min="28" max="28" width="12.42578125" style="3" bestFit="1" customWidth="1"/>
    <col min="29" max="29" width="14.42578125" style="3" bestFit="1" customWidth="1"/>
    <col min="30" max="30" width="12.5703125" style="3" bestFit="1" customWidth="1"/>
    <col min="31" max="31" width="14.42578125" style="3" bestFit="1" customWidth="1"/>
    <col min="32" max="32" width="11.42578125" style="3"/>
    <col min="33" max="33" width="13.42578125" style="3" customWidth="1"/>
    <col min="34" max="34" width="11.42578125" style="3"/>
    <col min="35" max="35" width="16.85546875" style="3" customWidth="1"/>
    <col min="36" max="36" width="12.85546875" style="3" bestFit="1" customWidth="1"/>
    <col min="37" max="16384" width="11.42578125" style="3"/>
  </cols>
  <sheetData>
    <row r="2" spans="1:36" ht="21">
      <c r="A2" s="125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</row>
    <row r="3" spans="1:36" ht="18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</row>
    <row r="4" spans="1:36" ht="18.75">
      <c r="A4" s="126" t="s">
        <v>88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</row>
    <row r="5" spans="1:36" ht="15.75" thickBot="1"/>
    <row r="6" spans="1:36" ht="16.5" thickTop="1">
      <c r="H6" s="130" t="s">
        <v>85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  <c r="V6" s="62"/>
      <c r="W6" s="122" t="s">
        <v>86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4"/>
    </row>
    <row r="7" spans="1:36" ht="75" customHeight="1">
      <c r="A7" s="84" t="s">
        <v>71</v>
      </c>
      <c r="B7" s="84" t="s">
        <v>0</v>
      </c>
      <c r="C7" s="84" t="s">
        <v>1</v>
      </c>
      <c r="D7" s="85" t="s">
        <v>52</v>
      </c>
      <c r="E7" s="85" t="s">
        <v>53</v>
      </c>
      <c r="F7" s="81" t="s">
        <v>76</v>
      </c>
      <c r="G7" s="81" t="s">
        <v>54</v>
      </c>
      <c r="H7" s="81" t="s">
        <v>55</v>
      </c>
      <c r="I7" s="81" t="s">
        <v>56</v>
      </c>
      <c r="J7" s="83" t="s">
        <v>57</v>
      </c>
      <c r="K7" s="83" t="s">
        <v>100</v>
      </c>
      <c r="L7" s="83" t="s">
        <v>59</v>
      </c>
      <c r="M7" s="83" t="s">
        <v>60</v>
      </c>
      <c r="N7" s="2" t="s">
        <v>61</v>
      </c>
      <c r="O7" s="83" t="s">
        <v>62</v>
      </c>
      <c r="P7" s="133" t="s">
        <v>2</v>
      </c>
      <c r="Q7" s="133"/>
      <c r="R7" s="83" t="s">
        <v>63</v>
      </c>
      <c r="S7" s="83" t="s">
        <v>64</v>
      </c>
      <c r="T7" s="83" t="s">
        <v>74</v>
      </c>
      <c r="U7" s="86" t="s">
        <v>75</v>
      </c>
      <c r="V7" s="1"/>
      <c r="W7" s="81" t="s">
        <v>55</v>
      </c>
      <c r="X7" s="81" t="s">
        <v>56</v>
      </c>
      <c r="Y7" s="83" t="s">
        <v>65</v>
      </c>
      <c r="Z7" s="94" t="s">
        <v>58</v>
      </c>
      <c r="AA7" s="95" t="s">
        <v>59</v>
      </c>
      <c r="AB7" s="96" t="s">
        <v>60</v>
      </c>
      <c r="AC7" s="2" t="s">
        <v>61</v>
      </c>
      <c r="AD7" s="98" t="s">
        <v>62</v>
      </c>
      <c r="AE7" s="100" t="s">
        <v>2</v>
      </c>
      <c r="AF7" s="101"/>
      <c r="AG7" s="95" t="s">
        <v>66</v>
      </c>
      <c r="AH7" s="95" t="s">
        <v>64</v>
      </c>
      <c r="AI7" s="79" t="s">
        <v>67</v>
      </c>
    </row>
    <row r="8" spans="1:36" ht="162.75" customHeight="1">
      <c r="A8" s="85"/>
      <c r="B8" s="85"/>
      <c r="C8" s="85"/>
      <c r="D8" s="85"/>
      <c r="E8" s="85"/>
      <c r="F8" s="89"/>
      <c r="G8" s="89"/>
      <c r="H8" s="81"/>
      <c r="I8" s="81"/>
      <c r="J8" s="83"/>
      <c r="K8" s="83"/>
      <c r="L8" s="83"/>
      <c r="M8" s="83"/>
      <c r="N8" s="2" t="s">
        <v>72</v>
      </c>
      <c r="O8" s="83"/>
      <c r="P8" s="2" t="s">
        <v>68</v>
      </c>
      <c r="Q8" s="2" t="s">
        <v>69</v>
      </c>
      <c r="R8" s="83"/>
      <c r="S8" s="83"/>
      <c r="T8" s="83"/>
      <c r="U8" s="87"/>
      <c r="V8" s="4"/>
      <c r="W8" s="82"/>
      <c r="X8" s="82"/>
      <c r="Y8" s="93"/>
      <c r="Z8" s="94"/>
      <c r="AA8" s="94"/>
      <c r="AB8" s="97"/>
      <c r="AC8" s="46" t="s">
        <v>79</v>
      </c>
      <c r="AD8" s="99"/>
      <c r="AE8" s="46" t="s">
        <v>68</v>
      </c>
      <c r="AF8" s="46" t="s">
        <v>69</v>
      </c>
      <c r="AG8" s="94"/>
      <c r="AH8" s="94"/>
      <c r="AI8" s="80"/>
    </row>
    <row r="9" spans="1:36" ht="20.2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9"/>
      <c r="V9" s="12"/>
      <c r="W9" s="90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2"/>
    </row>
    <row r="10" spans="1:36" ht="51.6" customHeight="1">
      <c r="A10" s="88" t="s">
        <v>36</v>
      </c>
      <c r="B10" s="88" t="s">
        <v>3</v>
      </c>
      <c r="C10" s="88" t="s">
        <v>4</v>
      </c>
      <c r="D10" s="28" t="s">
        <v>5</v>
      </c>
      <c r="E10" s="17" t="s">
        <v>78</v>
      </c>
      <c r="F10" s="37"/>
      <c r="G10" s="38">
        <v>1</v>
      </c>
      <c r="H10" s="13"/>
      <c r="I10" s="6"/>
      <c r="J10" s="7"/>
      <c r="K10" s="29"/>
      <c r="L10" s="13"/>
      <c r="M10" s="13"/>
      <c r="N10" s="22"/>
      <c r="O10" s="13">
        <f t="shared" ref="O10:O37" si="0">(M10+(M10*N10))</f>
        <v>0</v>
      </c>
      <c r="P10" s="13">
        <f t="shared" ref="P10:P37" si="1">O10*10%</f>
        <v>0</v>
      </c>
      <c r="Q10" s="13">
        <f t="shared" ref="Q10:Q37" si="2">P10*19%</f>
        <v>0</v>
      </c>
      <c r="R10" s="13">
        <f>O10+Q10</f>
        <v>0</v>
      </c>
      <c r="S10" s="30"/>
      <c r="T10" s="31"/>
      <c r="U10" s="11">
        <f>(G10*R10*S10)+T10</f>
        <v>0</v>
      </c>
      <c r="V10" s="12"/>
      <c r="W10" s="47">
        <f>H10</f>
        <v>0</v>
      </c>
      <c r="X10" s="27"/>
      <c r="Y10" s="48"/>
      <c r="Z10" s="49"/>
      <c r="AA10" s="50"/>
      <c r="AB10" s="50"/>
      <c r="AC10" s="51"/>
      <c r="AD10" s="50">
        <f t="shared" ref="AD10:AD42" si="3">(AB10+(AB10*AC10))</f>
        <v>0</v>
      </c>
      <c r="AE10" s="50">
        <f t="shared" ref="AE10:AE42" si="4">AD10*10%</f>
        <v>0</v>
      </c>
      <c r="AF10" s="50">
        <f t="shared" ref="AF10:AF42" si="5">AE10*19%</f>
        <v>0</v>
      </c>
      <c r="AG10" s="50">
        <f t="shared" ref="AG10:AG42" si="6">AD10+AF10</f>
        <v>0</v>
      </c>
      <c r="AH10" s="52"/>
      <c r="AI10" s="53">
        <f>G10*AG10*AH10</f>
        <v>0</v>
      </c>
      <c r="AJ10" s="14"/>
    </row>
    <row r="11" spans="1:36" ht="58.15" customHeight="1">
      <c r="A11" s="88"/>
      <c r="B11" s="88"/>
      <c r="C11" s="88"/>
      <c r="D11" s="28" t="s">
        <v>6</v>
      </c>
      <c r="E11" s="16" t="s">
        <v>77</v>
      </c>
      <c r="F11" s="37">
        <v>20</v>
      </c>
      <c r="G11" s="38"/>
      <c r="H11" s="13"/>
      <c r="I11" s="6"/>
      <c r="J11" s="7"/>
      <c r="K11" s="29"/>
      <c r="L11" s="13"/>
      <c r="M11" s="13"/>
      <c r="N11" s="32"/>
      <c r="O11" s="13"/>
      <c r="P11" s="13"/>
      <c r="Q11" s="13"/>
      <c r="R11" s="13"/>
      <c r="S11" s="30"/>
      <c r="T11" s="31"/>
      <c r="U11" s="11">
        <f>(F11*R11*S11)+T11</f>
        <v>0</v>
      </c>
      <c r="V11" s="12"/>
      <c r="W11" s="47"/>
      <c r="X11" s="6"/>
      <c r="Y11" s="7"/>
      <c r="Z11" s="8"/>
      <c r="AA11" s="5"/>
      <c r="AB11" s="5"/>
      <c r="AC11" s="9"/>
      <c r="AD11" s="5">
        <f t="shared" ref="AD11:AD14" si="7">O11</f>
        <v>0</v>
      </c>
      <c r="AE11" s="5"/>
      <c r="AF11" s="5">
        <f>AD11*19%</f>
        <v>0</v>
      </c>
      <c r="AG11" s="5">
        <f t="shared" si="6"/>
        <v>0</v>
      </c>
      <c r="AH11" s="10"/>
      <c r="AI11" s="53">
        <f>F11*AG11*AH11</f>
        <v>0</v>
      </c>
    </row>
    <row r="12" spans="1:36" ht="36">
      <c r="A12" s="88" t="s">
        <v>7</v>
      </c>
      <c r="B12" s="88" t="s">
        <v>8</v>
      </c>
      <c r="C12" s="88" t="s">
        <v>4</v>
      </c>
      <c r="D12" s="28" t="s">
        <v>5</v>
      </c>
      <c r="E12" s="17" t="s">
        <v>78</v>
      </c>
      <c r="F12" s="37"/>
      <c r="G12" s="38">
        <v>1</v>
      </c>
      <c r="H12" s="13"/>
      <c r="I12" s="6"/>
      <c r="J12" s="7"/>
      <c r="K12" s="29"/>
      <c r="L12" s="13"/>
      <c r="M12" s="13"/>
      <c r="N12" s="32"/>
      <c r="O12" s="13"/>
      <c r="P12" s="13"/>
      <c r="Q12" s="13"/>
      <c r="R12" s="13"/>
      <c r="S12" s="30"/>
      <c r="T12" s="31"/>
      <c r="U12" s="11">
        <f>(G12*R12*S12)+T12</f>
        <v>0</v>
      </c>
      <c r="V12" s="12"/>
      <c r="W12" s="47">
        <f t="shared" ref="W12:W42" si="8">H12</f>
        <v>0</v>
      </c>
      <c r="X12" s="6"/>
      <c r="Y12" s="48"/>
      <c r="Z12" s="8"/>
      <c r="AA12" s="5"/>
      <c r="AB12" s="50"/>
      <c r="AC12" s="9"/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  <c r="AH12" s="10"/>
      <c r="AI12" s="53">
        <f t="shared" ref="AI12:AI42" si="9">G12*AG12*AH12</f>
        <v>0</v>
      </c>
    </row>
    <row r="13" spans="1:36" ht="24">
      <c r="A13" s="88"/>
      <c r="B13" s="88"/>
      <c r="C13" s="88"/>
      <c r="D13" s="28" t="s">
        <v>6</v>
      </c>
      <c r="E13" s="16" t="s">
        <v>77</v>
      </c>
      <c r="F13" s="37">
        <v>2</v>
      </c>
      <c r="G13" s="38"/>
      <c r="H13" s="13"/>
      <c r="I13" s="6"/>
      <c r="J13" s="15"/>
      <c r="K13" s="29"/>
      <c r="L13" s="13"/>
      <c r="M13" s="13"/>
      <c r="N13" s="32"/>
      <c r="O13" s="13"/>
      <c r="P13" s="13"/>
      <c r="Q13" s="13"/>
      <c r="R13" s="13"/>
      <c r="S13" s="30"/>
      <c r="T13" s="31"/>
      <c r="U13" s="11">
        <f>(F13*R13*S13)+T13</f>
        <v>0</v>
      </c>
      <c r="V13" s="12"/>
      <c r="W13" s="47"/>
      <c r="X13" s="6"/>
      <c r="Y13" s="15"/>
      <c r="Z13" s="8"/>
      <c r="AA13" s="5"/>
      <c r="AB13" s="5"/>
      <c r="AC13" s="9"/>
      <c r="AD13" s="5">
        <f t="shared" si="7"/>
        <v>0</v>
      </c>
      <c r="AE13" s="5"/>
      <c r="AF13" s="5">
        <f t="shared" ref="AF13:AF14" si="10">AD13*19%</f>
        <v>0</v>
      </c>
      <c r="AG13" s="5">
        <f t="shared" si="6"/>
        <v>0</v>
      </c>
      <c r="AH13" s="10"/>
      <c r="AI13" s="53">
        <f t="shared" ref="AI13:AI14" si="11">F13*AG13*AH13</f>
        <v>0</v>
      </c>
    </row>
    <row r="14" spans="1:36" ht="24">
      <c r="A14" s="115" t="s">
        <v>41</v>
      </c>
      <c r="B14" s="115" t="s">
        <v>42</v>
      </c>
      <c r="C14" s="115" t="s">
        <v>4</v>
      </c>
      <c r="D14" s="28" t="s">
        <v>6</v>
      </c>
      <c r="E14" s="16" t="s">
        <v>77</v>
      </c>
      <c r="F14" s="37">
        <v>4</v>
      </c>
      <c r="G14" s="38"/>
      <c r="H14" s="13"/>
      <c r="I14" s="6"/>
      <c r="J14" s="15"/>
      <c r="K14" s="29"/>
      <c r="L14" s="13"/>
      <c r="M14" s="13"/>
      <c r="N14" s="32"/>
      <c r="O14" s="13"/>
      <c r="P14" s="13"/>
      <c r="Q14" s="13"/>
      <c r="R14" s="13"/>
      <c r="S14" s="30"/>
      <c r="T14" s="31"/>
      <c r="U14" s="11">
        <f>(F14*R14*S14)+T14</f>
        <v>0</v>
      </c>
      <c r="V14" s="12"/>
      <c r="W14" s="47"/>
      <c r="X14" s="6"/>
      <c r="Y14" s="15"/>
      <c r="Z14" s="8"/>
      <c r="AA14" s="5"/>
      <c r="AB14" s="5"/>
      <c r="AC14" s="9"/>
      <c r="AD14" s="5">
        <f t="shared" si="7"/>
        <v>0</v>
      </c>
      <c r="AE14" s="5"/>
      <c r="AF14" s="5">
        <f t="shared" si="10"/>
        <v>0</v>
      </c>
      <c r="AG14" s="5">
        <f t="shared" si="6"/>
        <v>0</v>
      </c>
      <c r="AH14" s="10"/>
      <c r="AI14" s="53">
        <f t="shared" si="11"/>
        <v>0</v>
      </c>
    </row>
    <row r="15" spans="1:36" ht="36">
      <c r="A15" s="116"/>
      <c r="B15" s="116"/>
      <c r="C15" s="116"/>
      <c r="D15" s="28" t="s">
        <v>5</v>
      </c>
      <c r="E15" s="17" t="s">
        <v>78</v>
      </c>
      <c r="F15" s="37"/>
      <c r="G15" s="38">
        <v>1</v>
      </c>
      <c r="H15" s="13"/>
      <c r="I15" s="6"/>
      <c r="J15" s="7"/>
      <c r="K15" s="29"/>
      <c r="L15" s="13"/>
      <c r="M15" s="13"/>
      <c r="N15" s="32"/>
      <c r="O15" s="13"/>
      <c r="P15" s="13"/>
      <c r="Q15" s="13"/>
      <c r="R15" s="13"/>
      <c r="S15" s="30"/>
      <c r="T15" s="31"/>
      <c r="U15" s="11">
        <f>(G15*R15*S15)+T15</f>
        <v>0</v>
      </c>
      <c r="V15" s="12"/>
      <c r="W15" s="47">
        <f t="shared" si="8"/>
        <v>0</v>
      </c>
      <c r="X15" s="6"/>
      <c r="Y15" s="7"/>
      <c r="Z15" s="8"/>
      <c r="AA15" s="5"/>
      <c r="AB15" s="5"/>
      <c r="AC15" s="9"/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  <c r="AH15" s="10"/>
      <c r="AI15" s="53">
        <f t="shared" si="9"/>
        <v>0</v>
      </c>
    </row>
    <row r="16" spans="1:36" ht="36">
      <c r="A16" s="115" t="s">
        <v>9</v>
      </c>
      <c r="B16" s="115" t="s">
        <v>10</v>
      </c>
      <c r="C16" s="115" t="s">
        <v>4</v>
      </c>
      <c r="D16" s="34" t="s">
        <v>37</v>
      </c>
      <c r="E16" s="17" t="s">
        <v>78</v>
      </c>
      <c r="F16" s="39"/>
      <c r="G16" s="38">
        <v>1</v>
      </c>
      <c r="H16" s="13"/>
      <c r="I16" s="6"/>
      <c r="J16" s="7"/>
      <c r="K16" s="29"/>
      <c r="L16" s="13"/>
      <c r="M16" s="13"/>
      <c r="N16" s="32"/>
      <c r="O16" s="13"/>
      <c r="P16" s="13"/>
      <c r="Q16" s="13"/>
      <c r="R16" s="13"/>
      <c r="S16" s="30"/>
      <c r="T16" s="31"/>
      <c r="U16" s="68">
        <f>(G16*R16*S16)+T16</f>
        <v>0</v>
      </c>
      <c r="V16" s="12"/>
      <c r="W16" s="47">
        <f t="shared" si="8"/>
        <v>0</v>
      </c>
      <c r="X16" s="6"/>
      <c r="Y16" s="7"/>
      <c r="Z16" s="8"/>
      <c r="AA16" s="5"/>
      <c r="AB16" s="18"/>
      <c r="AC16" s="19"/>
      <c r="AD16" s="18">
        <f t="shared" si="3"/>
        <v>0</v>
      </c>
      <c r="AE16" s="18">
        <f t="shared" si="4"/>
        <v>0</v>
      </c>
      <c r="AF16" s="18">
        <f t="shared" si="5"/>
        <v>0</v>
      </c>
      <c r="AG16" s="18">
        <f t="shared" si="6"/>
        <v>0</v>
      </c>
      <c r="AH16" s="10"/>
      <c r="AI16" s="69">
        <f t="shared" si="9"/>
        <v>0</v>
      </c>
      <c r="AJ16" s="24">
        <f>+U16+AI16+AI17+U17</f>
        <v>0</v>
      </c>
    </row>
    <row r="17" spans="1:35" ht="24">
      <c r="A17" s="116"/>
      <c r="B17" s="116"/>
      <c r="C17" s="116"/>
      <c r="D17" s="28" t="s">
        <v>38</v>
      </c>
      <c r="E17" s="16" t="s">
        <v>77</v>
      </c>
      <c r="F17" s="37">
        <v>5</v>
      </c>
      <c r="G17" s="38"/>
      <c r="H17" s="13"/>
      <c r="I17" s="6"/>
      <c r="J17" s="7"/>
      <c r="K17" s="29"/>
      <c r="L17" s="13"/>
      <c r="M17" s="13"/>
      <c r="N17" s="32"/>
      <c r="O17" s="13"/>
      <c r="P17" s="13"/>
      <c r="Q17" s="13"/>
      <c r="R17" s="13"/>
      <c r="S17" s="30"/>
      <c r="T17" s="31"/>
      <c r="U17" s="68">
        <f>(F17*R17*S17)+T17</f>
        <v>0</v>
      </c>
      <c r="V17" s="12"/>
      <c r="W17" s="47"/>
      <c r="X17" s="6"/>
      <c r="Y17" s="7"/>
      <c r="Z17" s="8"/>
      <c r="AA17" s="5"/>
      <c r="AB17" s="18"/>
      <c r="AC17" s="19"/>
      <c r="AD17" s="5">
        <f t="shared" ref="AD17" si="12">O17</f>
        <v>0</v>
      </c>
      <c r="AE17" s="18"/>
      <c r="AF17" s="5">
        <f>AD17*19%</f>
        <v>0</v>
      </c>
      <c r="AG17" s="18">
        <f t="shared" si="6"/>
        <v>0</v>
      </c>
      <c r="AH17" s="10"/>
      <c r="AI17" s="69">
        <f>F17*AG17*AH17</f>
        <v>0</v>
      </c>
    </row>
    <row r="18" spans="1:35" ht="36">
      <c r="A18" s="115" t="s">
        <v>11</v>
      </c>
      <c r="B18" s="115" t="s">
        <v>12</v>
      </c>
      <c r="C18" s="115" t="s">
        <v>13</v>
      </c>
      <c r="D18" s="28" t="s">
        <v>5</v>
      </c>
      <c r="E18" s="17" t="s">
        <v>78</v>
      </c>
      <c r="F18" s="37"/>
      <c r="G18" s="38">
        <v>1</v>
      </c>
      <c r="H18" s="13"/>
      <c r="I18" s="6"/>
      <c r="J18" s="7"/>
      <c r="K18" s="29"/>
      <c r="L18" s="13"/>
      <c r="M18" s="13"/>
      <c r="N18" s="32"/>
      <c r="O18" s="13">
        <f t="shared" si="0"/>
        <v>0</v>
      </c>
      <c r="P18" s="13">
        <f t="shared" si="1"/>
        <v>0</v>
      </c>
      <c r="Q18" s="13">
        <f t="shared" si="2"/>
        <v>0</v>
      </c>
      <c r="R18" s="13">
        <f t="shared" ref="R18:R37" si="13">O18+Q18</f>
        <v>0</v>
      </c>
      <c r="S18" s="30"/>
      <c r="T18" s="31"/>
      <c r="U18" s="11">
        <f>(G18*R18*S18)+T18</f>
        <v>0</v>
      </c>
      <c r="V18" s="12"/>
      <c r="W18" s="47">
        <f t="shared" si="8"/>
        <v>0</v>
      </c>
      <c r="X18" s="6"/>
      <c r="Y18" s="7"/>
      <c r="Z18" s="8"/>
      <c r="AA18" s="5"/>
      <c r="AB18" s="18"/>
      <c r="AC18" s="19"/>
      <c r="AD18" s="18">
        <f t="shared" si="3"/>
        <v>0</v>
      </c>
      <c r="AE18" s="18">
        <f t="shared" si="4"/>
        <v>0</v>
      </c>
      <c r="AF18" s="18">
        <f t="shared" si="5"/>
        <v>0</v>
      </c>
      <c r="AG18" s="18">
        <f t="shared" si="6"/>
        <v>0</v>
      </c>
      <c r="AH18" s="10"/>
      <c r="AI18" s="53">
        <f t="shared" si="9"/>
        <v>0</v>
      </c>
    </row>
    <row r="19" spans="1:35" ht="24">
      <c r="A19" s="116"/>
      <c r="B19" s="116"/>
      <c r="C19" s="116"/>
      <c r="D19" s="28" t="s">
        <v>6</v>
      </c>
      <c r="E19" s="16" t="s">
        <v>77</v>
      </c>
      <c r="F19" s="39">
        <v>2</v>
      </c>
      <c r="G19" s="40"/>
      <c r="H19" s="13"/>
      <c r="I19" s="6"/>
      <c r="J19" s="7"/>
      <c r="K19" s="29"/>
      <c r="L19" s="13"/>
      <c r="M19" s="13">
        <f t="shared" ref="M19" si="14">(J19+(J19*K19))+L19</f>
        <v>0</v>
      </c>
      <c r="N19" s="32"/>
      <c r="O19" s="13"/>
      <c r="P19" s="13"/>
      <c r="Q19" s="13"/>
      <c r="R19" s="13"/>
      <c r="S19" s="30"/>
      <c r="T19" s="31"/>
      <c r="U19" s="11">
        <f>(F19*R19*S19)+T19</f>
        <v>0</v>
      </c>
      <c r="V19" s="12"/>
      <c r="W19" s="47"/>
      <c r="X19" s="6"/>
      <c r="Y19" s="7"/>
      <c r="Z19" s="8"/>
      <c r="AA19" s="5"/>
      <c r="AB19" s="18"/>
      <c r="AC19" s="19"/>
      <c r="AD19" s="5">
        <f t="shared" ref="AD19" si="15">O19</f>
        <v>0</v>
      </c>
      <c r="AE19" s="18"/>
      <c r="AF19" s="5">
        <f>AD19*19%</f>
        <v>0</v>
      </c>
      <c r="AG19" s="18">
        <f t="shared" si="6"/>
        <v>0</v>
      </c>
      <c r="AH19" s="10"/>
      <c r="AI19" s="53">
        <f>F19*AG19*AH19</f>
        <v>0</v>
      </c>
    </row>
    <row r="20" spans="1:35" ht="72">
      <c r="A20" s="28" t="s">
        <v>14</v>
      </c>
      <c r="B20" s="28" t="s">
        <v>15</v>
      </c>
      <c r="C20" s="28" t="s">
        <v>16</v>
      </c>
      <c r="D20" s="34" t="s">
        <v>70</v>
      </c>
      <c r="E20" s="17" t="s">
        <v>78</v>
      </c>
      <c r="F20" s="39"/>
      <c r="G20" s="38">
        <v>1</v>
      </c>
      <c r="H20" s="13"/>
      <c r="I20" s="6"/>
      <c r="J20" s="7"/>
      <c r="K20" s="29"/>
      <c r="L20" s="13"/>
      <c r="M20" s="13"/>
      <c r="N20" s="32"/>
      <c r="O20" s="13"/>
      <c r="P20" s="13"/>
      <c r="Q20" s="13"/>
      <c r="R20" s="13"/>
      <c r="S20" s="30"/>
      <c r="T20" s="31"/>
      <c r="U20" s="11">
        <f>(G20*R20*S20)+T20</f>
        <v>0</v>
      </c>
      <c r="V20" s="12"/>
      <c r="W20" s="47">
        <f t="shared" si="8"/>
        <v>0</v>
      </c>
      <c r="X20" s="6"/>
      <c r="Y20" s="7"/>
      <c r="Z20" s="8"/>
      <c r="AA20" s="5"/>
      <c r="AB20" s="18"/>
      <c r="AC20" s="19"/>
      <c r="AD20" s="18">
        <f t="shared" si="3"/>
        <v>0</v>
      </c>
      <c r="AE20" s="18">
        <f t="shared" si="4"/>
        <v>0</v>
      </c>
      <c r="AF20" s="18">
        <f t="shared" si="5"/>
        <v>0</v>
      </c>
      <c r="AG20" s="18">
        <f t="shared" si="6"/>
        <v>0</v>
      </c>
      <c r="AH20" s="10"/>
      <c r="AI20" s="53">
        <f t="shared" si="9"/>
        <v>0</v>
      </c>
    </row>
    <row r="21" spans="1:35" ht="72">
      <c r="A21" s="35" t="s">
        <v>17</v>
      </c>
      <c r="B21" s="28" t="s">
        <v>18</v>
      </c>
      <c r="C21" s="28" t="s">
        <v>19</v>
      </c>
      <c r="D21" s="34" t="s">
        <v>70</v>
      </c>
      <c r="E21" s="17" t="s">
        <v>78</v>
      </c>
      <c r="F21" s="39"/>
      <c r="G21" s="38">
        <v>1</v>
      </c>
      <c r="H21" s="13"/>
      <c r="I21" s="6"/>
      <c r="J21" s="7"/>
      <c r="K21" s="29"/>
      <c r="L21" s="13"/>
      <c r="M21" s="13"/>
      <c r="N21" s="32"/>
      <c r="O21" s="13"/>
      <c r="P21" s="13"/>
      <c r="Q21" s="13"/>
      <c r="R21" s="13"/>
      <c r="S21" s="30"/>
      <c r="T21" s="31"/>
      <c r="U21" s="11">
        <f>(G21*R21*S21)+T21</f>
        <v>0</v>
      </c>
      <c r="V21" s="12"/>
      <c r="W21" s="47">
        <f t="shared" si="8"/>
        <v>0</v>
      </c>
      <c r="X21" s="6"/>
      <c r="Y21" s="7"/>
      <c r="Z21" s="49"/>
      <c r="AA21" s="5"/>
      <c r="AB21" s="18"/>
      <c r="AC21" s="19"/>
      <c r="AD21" s="18">
        <f t="shared" si="3"/>
        <v>0</v>
      </c>
      <c r="AE21" s="18">
        <f t="shared" si="4"/>
        <v>0</v>
      </c>
      <c r="AF21" s="18">
        <f t="shared" si="5"/>
        <v>0</v>
      </c>
      <c r="AG21" s="18">
        <f t="shared" si="6"/>
        <v>0</v>
      </c>
      <c r="AH21" s="10"/>
      <c r="AI21" s="53">
        <f t="shared" si="9"/>
        <v>0</v>
      </c>
    </row>
    <row r="22" spans="1:35" ht="36">
      <c r="A22" s="35" t="s">
        <v>20</v>
      </c>
      <c r="B22" s="28" t="s">
        <v>21</v>
      </c>
      <c r="C22" s="28" t="s">
        <v>22</v>
      </c>
      <c r="D22" s="28" t="s">
        <v>5</v>
      </c>
      <c r="E22" s="17" t="s">
        <v>78</v>
      </c>
      <c r="F22" s="37"/>
      <c r="G22" s="38">
        <v>1</v>
      </c>
      <c r="H22" s="13"/>
      <c r="I22" s="6"/>
      <c r="J22" s="7"/>
      <c r="K22" s="29"/>
      <c r="L22" s="13"/>
      <c r="M22" s="13"/>
      <c r="N22" s="32"/>
      <c r="O22" s="13"/>
      <c r="P22" s="13"/>
      <c r="Q22" s="13"/>
      <c r="R22" s="13"/>
      <c r="S22" s="30"/>
      <c r="T22" s="31"/>
      <c r="U22" s="11">
        <f>(G22*R22*S22)+T22</f>
        <v>0</v>
      </c>
      <c r="V22" s="12"/>
      <c r="W22" s="47">
        <f t="shared" si="8"/>
        <v>0</v>
      </c>
      <c r="X22" s="6"/>
      <c r="Y22" s="7"/>
      <c r="Z22" s="8"/>
      <c r="AA22" s="5"/>
      <c r="AB22" s="18"/>
      <c r="AC22" s="19"/>
      <c r="AD22" s="18">
        <f t="shared" si="3"/>
        <v>0</v>
      </c>
      <c r="AE22" s="18">
        <f t="shared" si="4"/>
        <v>0</v>
      </c>
      <c r="AF22" s="18">
        <f t="shared" si="5"/>
        <v>0</v>
      </c>
      <c r="AG22" s="18">
        <f t="shared" si="6"/>
        <v>0</v>
      </c>
      <c r="AH22" s="10"/>
      <c r="AI22" s="53">
        <f t="shared" si="9"/>
        <v>0</v>
      </c>
    </row>
    <row r="23" spans="1:35" ht="33.6" customHeight="1">
      <c r="A23" s="35" t="s">
        <v>23</v>
      </c>
      <c r="B23" s="28" t="s">
        <v>24</v>
      </c>
      <c r="C23" s="28" t="s">
        <v>4</v>
      </c>
      <c r="D23" s="28" t="s">
        <v>6</v>
      </c>
      <c r="E23" s="16" t="s">
        <v>77</v>
      </c>
      <c r="F23" s="37">
        <v>8</v>
      </c>
      <c r="G23" s="38"/>
      <c r="H23" s="13"/>
      <c r="I23" s="6"/>
      <c r="J23" s="7"/>
      <c r="K23" s="29"/>
      <c r="L23" s="13"/>
      <c r="M23" s="13"/>
      <c r="N23" s="32"/>
      <c r="O23" s="13"/>
      <c r="P23" s="13"/>
      <c r="Q23" s="13"/>
      <c r="R23" s="13"/>
      <c r="S23" s="30"/>
      <c r="T23" s="31"/>
      <c r="U23" s="11">
        <f>(F23*R23*S23)+T23</f>
        <v>0</v>
      </c>
      <c r="V23" s="12"/>
      <c r="W23" s="47"/>
      <c r="X23" s="6"/>
      <c r="Y23" s="7"/>
      <c r="Z23" s="8"/>
      <c r="AA23" s="5"/>
      <c r="AB23" s="18"/>
      <c r="AC23" s="19"/>
      <c r="AD23" s="5">
        <f t="shared" ref="AD23:AD25" si="16">O23</f>
        <v>0</v>
      </c>
      <c r="AE23" s="18"/>
      <c r="AF23" s="5">
        <f>AD23*19%</f>
        <v>0</v>
      </c>
      <c r="AG23" s="18">
        <f t="shared" si="6"/>
        <v>0</v>
      </c>
      <c r="AH23" s="10"/>
      <c r="AI23" s="53">
        <f>F23*AG23*AH23</f>
        <v>0</v>
      </c>
    </row>
    <row r="24" spans="1:35" ht="23.25" customHeight="1">
      <c r="A24" s="134" t="s">
        <v>73</v>
      </c>
      <c r="B24" s="134"/>
      <c r="C24" s="134"/>
      <c r="D24" s="134"/>
      <c r="E24" s="16"/>
      <c r="F24" s="41">
        <f>SUM(F10:F23)</f>
        <v>41</v>
      </c>
      <c r="G24" s="41">
        <f>SUM(G10:G23)</f>
        <v>8</v>
      </c>
      <c r="H24" s="13"/>
      <c r="I24" s="6"/>
      <c r="J24" s="7"/>
      <c r="K24" s="29"/>
      <c r="L24" s="13"/>
      <c r="M24" s="13"/>
      <c r="N24" s="32"/>
      <c r="O24" s="13"/>
      <c r="P24" s="13"/>
      <c r="Q24" s="13"/>
      <c r="R24" s="13"/>
      <c r="S24" s="30"/>
      <c r="T24" s="31"/>
      <c r="U24" s="11"/>
      <c r="V24" s="12"/>
      <c r="W24" s="47"/>
      <c r="X24" s="6"/>
      <c r="Y24" s="7"/>
      <c r="Z24" s="8"/>
      <c r="AA24" s="5"/>
      <c r="AB24" s="18"/>
      <c r="AC24" s="19"/>
      <c r="AD24" s="18"/>
      <c r="AE24" s="18"/>
      <c r="AF24" s="18"/>
      <c r="AG24" s="18"/>
      <c r="AH24" s="10"/>
      <c r="AI24" s="53"/>
    </row>
    <row r="25" spans="1:35" ht="27" customHeight="1">
      <c r="A25" s="135" t="s">
        <v>25</v>
      </c>
      <c r="B25" s="33" t="s">
        <v>26</v>
      </c>
      <c r="C25" s="33" t="s">
        <v>4</v>
      </c>
      <c r="D25" s="28" t="s">
        <v>6</v>
      </c>
      <c r="E25" s="16" t="s">
        <v>77</v>
      </c>
      <c r="F25" s="37">
        <v>12</v>
      </c>
      <c r="G25" s="38"/>
      <c r="H25" s="13"/>
      <c r="I25" s="6"/>
      <c r="J25" s="7"/>
      <c r="K25" s="29"/>
      <c r="L25" s="13"/>
      <c r="M25" s="13"/>
      <c r="N25" s="32"/>
      <c r="O25" s="13"/>
      <c r="P25" s="13"/>
      <c r="Q25" s="13"/>
      <c r="R25" s="13"/>
      <c r="S25" s="30"/>
      <c r="T25" s="31"/>
      <c r="U25" s="11">
        <f>(F25*R25*S25)+T25</f>
        <v>0</v>
      </c>
      <c r="V25" s="12"/>
      <c r="W25" s="47"/>
      <c r="X25" s="6"/>
      <c r="Y25" s="7"/>
      <c r="Z25" s="8"/>
      <c r="AA25" s="5"/>
      <c r="AB25" s="18"/>
      <c r="AC25" s="19"/>
      <c r="AD25" s="5">
        <f t="shared" si="16"/>
        <v>0</v>
      </c>
      <c r="AE25" s="18">
        <f t="shared" si="4"/>
        <v>0</v>
      </c>
      <c r="AF25" s="5">
        <f>AD25*19%</f>
        <v>0</v>
      </c>
      <c r="AG25" s="18">
        <f t="shared" si="6"/>
        <v>0</v>
      </c>
      <c r="AH25" s="10"/>
      <c r="AI25" s="53">
        <f>F25*AG25*AH25</f>
        <v>0</v>
      </c>
    </row>
    <row r="26" spans="1:35" ht="30.6" customHeight="1">
      <c r="A26" s="135"/>
      <c r="B26" s="33"/>
      <c r="C26" s="33"/>
      <c r="D26" s="28" t="s">
        <v>5</v>
      </c>
      <c r="E26" s="17" t="s">
        <v>78</v>
      </c>
      <c r="F26" s="37"/>
      <c r="G26" s="38">
        <v>2</v>
      </c>
      <c r="H26" s="13"/>
      <c r="I26" s="6"/>
      <c r="J26" s="7"/>
      <c r="K26" s="29"/>
      <c r="L26" s="13"/>
      <c r="M26" s="13"/>
      <c r="N26" s="32"/>
      <c r="O26" s="13">
        <f t="shared" si="0"/>
        <v>0</v>
      </c>
      <c r="P26" s="13">
        <f t="shared" si="1"/>
        <v>0</v>
      </c>
      <c r="Q26" s="13">
        <f t="shared" si="2"/>
        <v>0</v>
      </c>
      <c r="R26" s="13">
        <f t="shared" si="13"/>
        <v>0</v>
      </c>
      <c r="S26" s="30"/>
      <c r="T26" s="31"/>
      <c r="U26" s="11">
        <f>(G26*R26*S26)+T26</f>
        <v>0</v>
      </c>
      <c r="V26" s="12"/>
      <c r="W26" s="47">
        <f t="shared" si="8"/>
        <v>0</v>
      </c>
      <c r="X26" s="6"/>
      <c r="Y26" s="7"/>
      <c r="Z26" s="49"/>
      <c r="AA26" s="5"/>
      <c r="AB26" s="18"/>
      <c r="AC26" s="19"/>
      <c r="AD26" s="18">
        <f t="shared" si="3"/>
        <v>0</v>
      </c>
      <c r="AE26" s="18">
        <f t="shared" si="4"/>
        <v>0</v>
      </c>
      <c r="AF26" s="18">
        <f t="shared" si="5"/>
        <v>0</v>
      </c>
      <c r="AG26" s="18">
        <f t="shared" si="6"/>
        <v>0</v>
      </c>
      <c r="AH26" s="10"/>
      <c r="AI26" s="53">
        <f t="shared" si="9"/>
        <v>0</v>
      </c>
    </row>
    <row r="27" spans="1:35" ht="36">
      <c r="A27" s="28" t="s">
        <v>27</v>
      </c>
      <c r="B27" s="28" t="s">
        <v>28</v>
      </c>
      <c r="C27" s="28" t="s">
        <v>29</v>
      </c>
      <c r="D27" s="28" t="s">
        <v>5</v>
      </c>
      <c r="E27" s="17" t="s">
        <v>78</v>
      </c>
      <c r="F27" s="37"/>
      <c r="G27" s="38">
        <v>1</v>
      </c>
      <c r="H27" s="13"/>
      <c r="I27" s="6"/>
      <c r="J27" s="7"/>
      <c r="K27" s="29"/>
      <c r="L27" s="13"/>
      <c r="M27" s="13"/>
      <c r="N27" s="32"/>
      <c r="O27" s="13">
        <f t="shared" si="0"/>
        <v>0</v>
      </c>
      <c r="P27" s="13">
        <f t="shared" si="1"/>
        <v>0</v>
      </c>
      <c r="Q27" s="13">
        <f t="shared" si="2"/>
        <v>0</v>
      </c>
      <c r="R27" s="13">
        <f t="shared" si="13"/>
        <v>0</v>
      </c>
      <c r="S27" s="30"/>
      <c r="T27" s="31"/>
      <c r="U27" s="11">
        <f>(G27*R27*S27)+T27</f>
        <v>0</v>
      </c>
      <c r="V27" s="12"/>
      <c r="W27" s="47">
        <f t="shared" si="8"/>
        <v>0</v>
      </c>
      <c r="X27" s="6"/>
      <c r="Y27" s="7"/>
      <c r="Z27" s="49"/>
      <c r="AA27" s="5"/>
      <c r="AB27" s="18"/>
      <c r="AC27" s="19"/>
      <c r="AD27" s="18">
        <f t="shared" si="3"/>
        <v>0</v>
      </c>
      <c r="AE27" s="18">
        <f t="shared" si="4"/>
        <v>0</v>
      </c>
      <c r="AF27" s="18">
        <f t="shared" si="5"/>
        <v>0</v>
      </c>
      <c r="AG27" s="18">
        <f t="shared" si="6"/>
        <v>0</v>
      </c>
      <c r="AH27" s="10"/>
      <c r="AI27" s="53">
        <f t="shared" si="9"/>
        <v>0</v>
      </c>
    </row>
    <row r="28" spans="1:35" ht="36">
      <c r="A28" s="33" t="s">
        <v>30</v>
      </c>
      <c r="B28" s="33" t="s">
        <v>31</v>
      </c>
      <c r="C28" s="33" t="s">
        <v>32</v>
      </c>
      <c r="D28" s="28" t="s">
        <v>5</v>
      </c>
      <c r="E28" s="17" t="s">
        <v>78</v>
      </c>
      <c r="F28" s="37"/>
      <c r="G28" s="38">
        <v>2</v>
      </c>
      <c r="H28" s="13"/>
      <c r="I28" s="6"/>
      <c r="J28" s="7"/>
      <c r="K28" s="29"/>
      <c r="L28" s="13"/>
      <c r="M28" s="13"/>
      <c r="N28" s="32"/>
      <c r="O28" s="13">
        <f t="shared" si="0"/>
        <v>0</v>
      </c>
      <c r="P28" s="13">
        <f t="shared" si="1"/>
        <v>0</v>
      </c>
      <c r="Q28" s="13">
        <f t="shared" si="2"/>
        <v>0</v>
      </c>
      <c r="R28" s="13">
        <f t="shared" si="13"/>
        <v>0</v>
      </c>
      <c r="S28" s="30"/>
      <c r="T28" s="31"/>
      <c r="U28" s="11">
        <f>(G28*R28*S28)+T28</f>
        <v>0</v>
      </c>
      <c r="V28" s="12"/>
      <c r="W28" s="47">
        <f t="shared" si="8"/>
        <v>0</v>
      </c>
      <c r="X28" s="6"/>
      <c r="Y28" s="7"/>
      <c r="Z28" s="49"/>
      <c r="AA28" s="5"/>
      <c r="AB28" s="18"/>
      <c r="AC28" s="19"/>
      <c r="AD28" s="18">
        <f t="shared" si="3"/>
        <v>0</v>
      </c>
      <c r="AE28" s="18">
        <f t="shared" si="4"/>
        <v>0</v>
      </c>
      <c r="AF28" s="18">
        <f t="shared" si="5"/>
        <v>0</v>
      </c>
      <c r="AG28" s="18">
        <f t="shared" si="6"/>
        <v>0</v>
      </c>
      <c r="AH28" s="10"/>
      <c r="AI28" s="53">
        <f t="shared" si="9"/>
        <v>0</v>
      </c>
    </row>
    <row r="29" spans="1:35" ht="24">
      <c r="A29" s="33"/>
      <c r="B29" s="33"/>
      <c r="C29" s="33"/>
      <c r="D29" s="28" t="s">
        <v>6</v>
      </c>
      <c r="E29" s="16" t="s">
        <v>77</v>
      </c>
      <c r="F29" s="37">
        <v>17</v>
      </c>
      <c r="G29" s="38"/>
      <c r="H29" s="13"/>
      <c r="I29" s="6"/>
      <c r="J29" s="7"/>
      <c r="K29" s="29"/>
      <c r="L29" s="13"/>
      <c r="M29" s="36"/>
      <c r="N29" s="32"/>
      <c r="O29" s="13"/>
      <c r="P29" s="13"/>
      <c r="Q29" s="13"/>
      <c r="R29" s="13"/>
      <c r="S29" s="30"/>
      <c r="T29" s="31"/>
      <c r="U29" s="11">
        <f>(F29*R29*S29)+T29</f>
        <v>0</v>
      </c>
      <c r="V29" s="12"/>
      <c r="W29" s="47"/>
      <c r="X29" s="6"/>
      <c r="Y29" s="7"/>
      <c r="Z29" s="8"/>
      <c r="AA29" s="5"/>
      <c r="AB29" s="18"/>
      <c r="AC29" s="19"/>
      <c r="AD29" s="5">
        <f t="shared" ref="AD29" si="17">O29</f>
        <v>0</v>
      </c>
      <c r="AE29" s="18"/>
      <c r="AF29" s="5">
        <f>AD29*19%</f>
        <v>0</v>
      </c>
      <c r="AG29" s="18">
        <f t="shared" si="6"/>
        <v>0</v>
      </c>
      <c r="AH29" s="10"/>
      <c r="AI29" s="53">
        <f>F29*AG29*AH29</f>
        <v>0</v>
      </c>
    </row>
    <row r="30" spans="1:35">
      <c r="A30" s="108" t="s">
        <v>43</v>
      </c>
      <c r="B30" s="109"/>
      <c r="C30" s="109"/>
      <c r="D30" s="110"/>
      <c r="E30" s="16"/>
      <c r="F30" s="41">
        <f>SUM(F25:F29)</f>
        <v>29</v>
      </c>
      <c r="G30" s="41">
        <f>SUM(G25:G29)</f>
        <v>5</v>
      </c>
      <c r="H30" s="13"/>
      <c r="I30" s="6"/>
      <c r="J30" s="7"/>
      <c r="K30" s="29"/>
      <c r="L30" s="13"/>
      <c r="M30" s="13"/>
      <c r="N30" s="32"/>
      <c r="O30" s="13"/>
      <c r="P30" s="13"/>
      <c r="Q30" s="13"/>
      <c r="R30" s="13"/>
      <c r="S30" s="30"/>
      <c r="T30" s="31"/>
      <c r="U30" s="11"/>
      <c r="V30" s="12"/>
      <c r="W30" s="47"/>
      <c r="X30" s="6"/>
      <c r="Y30" s="7"/>
      <c r="Z30" s="8"/>
      <c r="AA30" s="5"/>
      <c r="AB30" s="18"/>
      <c r="AC30" s="19"/>
      <c r="AD30" s="18"/>
      <c r="AE30" s="18">
        <f t="shared" si="4"/>
        <v>0</v>
      </c>
      <c r="AF30" s="18">
        <f t="shared" si="5"/>
        <v>0</v>
      </c>
      <c r="AG30" s="18">
        <f t="shared" si="6"/>
        <v>0</v>
      </c>
      <c r="AH30" s="10"/>
      <c r="AI30" s="53">
        <f t="shared" si="9"/>
        <v>0</v>
      </c>
    </row>
    <row r="31" spans="1:35" ht="36">
      <c r="A31" s="115" t="s">
        <v>40</v>
      </c>
      <c r="B31" s="115" t="s">
        <v>39</v>
      </c>
      <c r="C31" s="115" t="s">
        <v>4</v>
      </c>
      <c r="D31" s="28" t="s">
        <v>5</v>
      </c>
      <c r="E31" s="17" t="s">
        <v>78</v>
      </c>
      <c r="F31" s="37"/>
      <c r="G31" s="38">
        <v>2</v>
      </c>
      <c r="H31" s="13"/>
      <c r="I31" s="6"/>
      <c r="J31" s="7"/>
      <c r="K31" s="29"/>
      <c r="L31" s="13"/>
      <c r="M31" s="13"/>
      <c r="N31" s="32"/>
      <c r="O31" s="13"/>
      <c r="P31" s="13"/>
      <c r="Q31" s="13"/>
      <c r="R31" s="13"/>
      <c r="S31" s="30"/>
      <c r="T31" s="31"/>
      <c r="U31" s="11">
        <f>(G31*R31*S31)+T31</f>
        <v>0</v>
      </c>
      <c r="V31" s="12"/>
      <c r="W31" s="47">
        <f t="shared" si="8"/>
        <v>0</v>
      </c>
      <c r="X31" s="6"/>
      <c r="Y31" s="7"/>
      <c r="Z31" s="49"/>
      <c r="AA31" s="5"/>
      <c r="AB31" s="18"/>
      <c r="AC31" s="19"/>
      <c r="AD31" s="18">
        <f t="shared" si="3"/>
        <v>0</v>
      </c>
      <c r="AE31" s="18">
        <f t="shared" si="4"/>
        <v>0</v>
      </c>
      <c r="AF31" s="18">
        <f t="shared" si="5"/>
        <v>0</v>
      </c>
      <c r="AG31" s="18">
        <f t="shared" si="6"/>
        <v>0</v>
      </c>
      <c r="AH31" s="10"/>
      <c r="AI31" s="53">
        <f t="shared" si="9"/>
        <v>0</v>
      </c>
    </row>
    <row r="32" spans="1:35" ht="24">
      <c r="A32" s="116"/>
      <c r="B32" s="116"/>
      <c r="C32" s="116"/>
      <c r="D32" s="28" t="s">
        <v>6</v>
      </c>
      <c r="E32" s="16" t="s">
        <v>77</v>
      </c>
      <c r="F32" s="37">
        <v>16</v>
      </c>
      <c r="G32" s="42"/>
      <c r="H32" s="13"/>
      <c r="I32" s="6"/>
      <c r="J32" s="7"/>
      <c r="K32" s="29"/>
      <c r="L32" s="13"/>
      <c r="M32" s="36"/>
      <c r="N32" s="32"/>
      <c r="O32" s="13"/>
      <c r="P32" s="13"/>
      <c r="Q32" s="13"/>
      <c r="R32" s="13"/>
      <c r="S32" s="30"/>
      <c r="T32" s="31"/>
      <c r="U32" s="11">
        <f>(F32*R32*S32)+T32</f>
        <v>0</v>
      </c>
      <c r="V32" s="12"/>
      <c r="W32" s="47"/>
      <c r="X32" s="6"/>
      <c r="Y32" s="7"/>
      <c r="Z32" s="8"/>
      <c r="AA32" s="5"/>
      <c r="AB32" s="18"/>
      <c r="AC32" s="19"/>
      <c r="AD32" s="5">
        <f t="shared" ref="AD32" si="18">O32</f>
        <v>0</v>
      </c>
      <c r="AE32" s="18"/>
      <c r="AF32" s="5">
        <f>AD32*19%</f>
        <v>0</v>
      </c>
      <c r="AG32" s="18">
        <f t="shared" si="6"/>
        <v>0</v>
      </c>
      <c r="AH32" s="10"/>
      <c r="AI32" s="53">
        <f>F32*AG32*AH32</f>
        <v>0</v>
      </c>
    </row>
    <row r="33" spans="1:36" ht="94.15" customHeight="1">
      <c r="A33" s="115" t="s">
        <v>33</v>
      </c>
      <c r="B33" s="115" t="s">
        <v>28</v>
      </c>
      <c r="C33" s="115" t="s">
        <v>29</v>
      </c>
      <c r="D33" s="28" t="s">
        <v>5</v>
      </c>
      <c r="E33" s="17" t="s">
        <v>78</v>
      </c>
      <c r="F33" s="37"/>
      <c r="G33" s="38">
        <v>1</v>
      </c>
      <c r="H33" s="13"/>
      <c r="I33" s="6"/>
      <c r="J33" s="7"/>
      <c r="K33" s="29"/>
      <c r="L33" s="13"/>
      <c r="M33" s="13"/>
      <c r="N33" s="32"/>
      <c r="O33" s="13"/>
      <c r="P33" s="13"/>
      <c r="Q33" s="13"/>
      <c r="R33" s="13"/>
      <c r="S33" s="30"/>
      <c r="T33" s="31"/>
      <c r="U33" s="11">
        <f>(G33*R33*S33)+T33</f>
        <v>0</v>
      </c>
      <c r="V33" s="12"/>
      <c r="W33" s="47">
        <f t="shared" si="8"/>
        <v>0</v>
      </c>
      <c r="X33" s="6"/>
      <c r="Y33" s="7"/>
      <c r="Z33" s="49"/>
      <c r="AA33" s="5"/>
      <c r="AB33" s="18"/>
      <c r="AC33" s="19"/>
      <c r="AD33" s="18">
        <f t="shared" si="3"/>
        <v>0</v>
      </c>
      <c r="AE33" s="18">
        <f t="shared" si="4"/>
        <v>0</v>
      </c>
      <c r="AF33" s="18">
        <f t="shared" si="5"/>
        <v>0</v>
      </c>
      <c r="AG33" s="18">
        <f t="shared" si="6"/>
        <v>0</v>
      </c>
      <c r="AH33" s="10"/>
      <c r="AI33" s="53">
        <f t="shared" si="9"/>
        <v>0</v>
      </c>
    </row>
    <row r="34" spans="1:36" ht="28.9" customHeight="1">
      <c r="A34" s="116"/>
      <c r="B34" s="116"/>
      <c r="C34" s="116"/>
      <c r="D34" s="28" t="s">
        <v>6</v>
      </c>
      <c r="E34" s="16" t="s">
        <v>77</v>
      </c>
      <c r="F34" s="37">
        <v>4</v>
      </c>
      <c r="G34" s="38"/>
      <c r="H34" s="13"/>
      <c r="I34" s="6"/>
      <c r="J34" s="7"/>
      <c r="K34" s="29"/>
      <c r="L34" s="13"/>
      <c r="M34" s="13"/>
      <c r="N34" s="32"/>
      <c r="O34" s="13"/>
      <c r="P34" s="13"/>
      <c r="Q34" s="13"/>
      <c r="R34" s="13"/>
      <c r="S34" s="30"/>
      <c r="T34" s="31"/>
      <c r="U34" s="11">
        <f>(F34*R34*S34)+T34</f>
        <v>0</v>
      </c>
      <c r="V34" s="12"/>
      <c r="W34" s="47"/>
      <c r="X34" s="6"/>
      <c r="Y34" s="7"/>
      <c r="Z34" s="8"/>
      <c r="AA34" s="5"/>
      <c r="AB34" s="18"/>
      <c r="AC34" s="19"/>
      <c r="AD34" s="5">
        <f t="shared" ref="AD34:AD35" si="19">O34</f>
        <v>0</v>
      </c>
      <c r="AE34" s="18"/>
      <c r="AF34" s="5">
        <f t="shared" ref="AF34:AF35" si="20">AD34*19%</f>
        <v>0</v>
      </c>
      <c r="AG34" s="18">
        <f t="shared" si="6"/>
        <v>0</v>
      </c>
      <c r="AH34" s="10"/>
      <c r="AI34" s="53">
        <f>F34*AG34*AH34</f>
        <v>0</v>
      </c>
    </row>
    <row r="35" spans="1:36" ht="36">
      <c r="A35" s="28" t="s">
        <v>34</v>
      </c>
      <c r="B35" s="28" t="s">
        <v>35</v>
      </c>
      <c r="C35" s="28" t="s">
        <v>4</v>
      </c>
      <c r="D35" s="28" t="s">
        <v>6</v>
      </c>
      <c r="E35" s="16" t="s">
        <v>77</v>
      </c>
      <c r="F35" s="37">
        <v>2</v>
      </c>
      <c r="G35" s="38"/>
      <c r="H35" s="13"/>
      <c r="I35" s="6"/>
      <c r="J35" s="7"/>
      <c r="K35" s="29"/>
      <c r="L35" s="13"/>
      <c r="M35" s="13"/>
      <c r="N35" s="32"/>
      <c r="O35" s="13"/>
      <c r="P35" s="13"/>
      <c r="Q35" s="13"/>
      <c r="R35" s="13"/>
      <c r="S35" s="30"/>
      <c r="T35" s="31"/>
      <c r="U35" s="11">
        <f>(F35*R35*S35)+T35</f>
        <v>0</v>
      </c>
      <c r="V35" s="12"/>
      <c r="W35" s="47"/>
      <c r="X35" s="6"/>
      <c r="Y35" s="7"/>
      <c r="Z35" s="8"/>
      <c r="AA35" s="5"/>
      <c r="AB35" s="18"/>
      <c r="AC35" s="19"/>
      <c r="AD35" s="5">
        <f t="shared" si="19"/>
        <v>0</v>
      </c>
      <c r="AE35" s="18"/>
      <c r="AF35" s="5">
        <f t="shared" si="20"/>
        <v>0</v>
      </c>
      <c r="AG35" s="18">
        <f t="shared" si="6"/>
        <v>0</v>
      </c>
      <c r="AH35" s="10"/>
      <c r="AI35" s="53">
        <f>F35*AG35*AH35</f>
        <v>0</v>
      </c>
    </row>
    <row r="36" spans="1:36">
      <c r="A36" s="108" t="s">
        <v>43</v>
      </c>
      <c r="B36" s="109"/>
      <c r="C36" s="109"/>
      <c r="D36" s="110"/>
      <c r="E36" s="16"/>
      <c r="F36" s="64">
        <f>SUM(F31:F35)</f>
        <v>22</v>
      </c>
      <c r="G36" s="44">
        <f>SUM(G31:G35)</f>
        <v>3</v>
      </c>
      <c r="H36" s="13"/>
      <c r="I36" s="6"/>
      <c r="J36" s="7"/>
      <c r="K36" s="29"/>
      <c r="L36" s="13"/>
      <c r="M36" s="13"/>
      <c r="N36" s="32"/>
      <c r="O36" s="13"/>
      <c r="P36" s="13"/>
      <c r="Q36" s="13"/>
      <c r="R36" s="13"/>
      <c r="S36" s="30"/>
      <c r="T36" s="31"/>
      <c r="U36" s="11"/>
      <c r="V36" s="12"/>
      <c r="W36" s="47"/>
      <c r="X36" s="6"/>
      <c r="Y36" s="7"/>
      <c r="Z36" s="8"/>
      <c r="AA36" s="5"/>
      <c r="AB36" s="18"/>
      <c r="AC36" s="19"/>
      <c r="AD36" s="18"/>
      <c r="AE36" s="18"/>
      <c r="AF36" s="18"/>
      <c r="AG36" s="18"/>
      <c r="AH36" s="10"/>
      <c r="AI36" s="53"/>
    </row>
    <row r="37" spans="1:36" ht="36">
      <c r="A37" s="117" t="s">
        <v>44</v>
      </c>
      <c r="B37" s="117" t="s">
        <v>45</v>
      </c>
      <c r="C37" s="117" t="s">
        <v>4</v>
      </c>
      <c r="D37" s="34" t="s">
        <v>5</v>
      </c>
      <c r="E37" s="17" t="s">
        <v>78</v>
      </c>
      <c r="F37" s="43"/>
      <c r="G37" s="43">
        <v>1</v>
      </c>
      <c r="H37" s="13"/>
      <c r="I37" s="6"/>
      <c r="J37" s="7"/>
      <c r="K37" s="29"/>
      <c r="L37" s="13"/>
      <c r="M37" s="13"/>
      <c r="N37" s="32"/>
      <c r="O37" s="13">
        <f t="shared" si="0"/>
        <v>0</v>
      </c>
      <c r="P37" s="13">
        <f t="shared" si="1"/>
        <v>0</v>
      </c>
      <c r="Q37" s="13">
        <f t="shared" si="2"/>
        <v>0</v>
      </c>
      <c r="R37" s="13">
        <f t="shared" si="13"/>
        <v>0</v>
      </c>
      <c r="S37" s="30"/>
      <c r="T37" s="31"/>
      <c r="U37" s="11">
        <f>(G37*R37*S37)+T37</f>
        <v>0</v>
      </c>
      <c r="V37" s="12"/>
      <c r="W37" s="47">
        <f t="shared" si="8"/>
        <v>0</v>
      </c>
      <c r="X37" s="6"/>
      <c r="Y37" s="7"/>
      <c r="Z37" s="49"/>
      <c r="AA37" s="5"/>
      <c r="AB37" s="18"/>
      <c r="AC37" s="19"/>
      <c r="AD37" s="18">
        <f t="shared" si="3"/>
        <v>0</v>
      </c>
      <c r="AE37" s="18">
        <f t="shared" si="4"/>
        <v>0</v>
      </c>
      <c r="AF37" s="18">
        <f t="shared" si="5"/>
        <v>0</v>
      </c>
      <c r="AG37" s="18">
        <f t="shared" si="6"/>
        <v>0</v>
      </c>
      <c r="AH37" s="10"/>
      <c r="AI37" s="53">
        <f t="shared" si="9"/>
        <v>0</v>
      </c>
    </row>
    <row r="38" spans="1:36" ht="24">
      <c r="A38" s="118"/>
      <c r="B38" s="118"/>
      <c r="C38" s="118"/>
      <c r="D38" s="28" t="s">
        <v>6</v>
      </c>
      <c r="E38" s="16" t="s">
        <v>77</v>
      </c>
      <c r="F38" s="43">
        <v>25</v>
      </c>
      <c r="G38" s="43"/>
      <c r="H38" s="13"/>
      <c r="I38" s="6"/>
      <c r="J38" s="7"/>
      <c r="K38" s="29"/>
      <c r="L38" s="13"/>
      <c r="M38" s="13"/>
      <c r="N38" s="32"/>
      <c r="O38" s="13"/>
      <c r="P38" s="13"/>
      <c r="Q38" s="13"/>
      <c r="R38" s="13"/>
      <c r="S38" s="30"/>
      <c r="T38" s="31"/>
      <c r="U38" s="11">
        <f>(F38*R38*S38)+T38</f>
        <v>0</v>
      </c>
      <c r="V38" s="12"/>
      <c r="W38" s="47"/>
      <c r="X38" s="6"/>
      <c r="Y38" s="7"/>
      <c r="Z38" s="8"/>
      <c r="AA38" s="5"/>
      <c r="AB38" s="18"/>
      <c r="AC38" s="19"/>
      <c r="AD38" s="5">
        <f t="shared" ref="AD38" si="21">O38</f>
        <v>0</v>
      </c>
      <c r="AE38" s="18"/>
      <c r="AF38" s="18">
        <f t="shared" si="5"/>
        <v>0</v>
      </c>
      <c r="AG38" s="18">
        <f t="shared" si="6"/>
        <v>0</v>
      </c>
      <c r="AH38" s="10"/>
      <c r="AI38" s="53">
        <f>F38*AG38*AH38</f>
        <v>0</v>
      </c>
    </row>
    <row r="39" spans="1:36" ht="48" customHeight="1">
      <c r="A39" s="119" t="s">
        <v>46</v>
      </c>
      <c r="B39" s="117" t="s">
        <v>47</v>
      </c>
      <c r="C39" s="119" t="s">
        <v>4</v>
      </c>
      <c r="D39" s="34" t="s">
        <v>5</v>
      </c>
      <c r="E39" s="17" t="s">
        <v>78</v>
      </c>
      <c r="F39" s="43"/>
      <c r="G39" s="43">
        <v>1</v>
      </c>
      <c r="H39" s="13"/>
      <c r="I39" s="6"/>
      <c r="J39" s="7"/>
      <c r="K39" s="29"/>
      <c r="L39" s="13"/>
      <c r="M39" s="13"/>
      <c r="N39" s="32"/>
      <c r="O39" s="13"/>
      <c r="P39" s="13"/>
      <c r="Q39" s="13"/>
      <c r="R39" s="13"/>
      <c r="S39" s="30"/>
      <c r="T39" s="31"/>
      <c r="U39" s="11">
        <f>(G39*R39*S39)+T39</f>
        <v>0</v>
      </c>
      <c r="V39" s="12"/>
      <c r="W39" s="47">
        <f t="shared" si="8"/>
        <v>0</v>
      </c>
      <c r="X39" s="6"/>
      <c r="Y39" s="7"/>
      <c r="Z39" s="49"/>
      <c r="AA39" s="5"/>
      <c r="AB39" s="18"/>
      <c r="AC39" s="19"/>
      <c r="AD39" s="18">
        <f t="shared" si="3"/>
        <v>0</v>
      </c>
      <c r="AE39" s="18">
        <f t="shared" si="4"/>
        <v>0</v>
      </c>
      <c r="AF39" s="18">
        <f t="shared" si="5"/>
        <v>0</v>
      </c>
      <c r="AG39" s="18">
        <f t="shared" si="6"/>
        <v>0</v>
      </c>
      <c r="AH39" s="10"/>
      <c r="AI39" s="53">
        <f t="shared" si="9"/>
        <v>0</v>
      </c>
    </row>
    <row r="40" spans="1:36" ht="24">
      <c r="A40" s="120"/>
      <c r="B40" s="118"/>
      <c r="C40" s="120"/>
      <c r="D40" s="28" t="s">
        <v>6</v>
      </c>
      <c r="E40" s="16" t="s">
        <v>77</v>
      </c>
      <c r="F40" s="43">
        <v>12</v>
      </c>
      <c r="G40" s="43"/>
      <c r="H40" s="13"/>
      <c r="I40" s="6"/>
      <c r="J40" s="7"/>
      <c r="K40" s="29"/>
      <c r="L40" s="13"/>
      <c r="M40" s="13"/>
      <c r="N40" s="32"/>
      <c r="O40" s="13"/>
      <c r="P40" s="13"/>
      <c r="Q40" s="13"/>
      <c r="R40" s="13"/>
      <c r="S40" s="30"/>
      <c r="T40" s="31"/>
      <c r="U40" s="11">
        <f>(F40*R40*S40)+T40</f>
        <v>0</v>
      </c>
      <c r="V40" s="12"/>
      <c r="W40" s="47"/>
      <c r="X40" s="6"/>
      <c r="Y40" s="7"/>
      <c r="Z40" s="8"/>
      <c r="AA40" s="5"/>
      <c r="AB40" s="18"/>
      <c r="AC40" s="19"/>
      <c r="AD40" s="5">
        <f t="shared" ref="AD40" si="22">O40</f>
        <v>0</v>
      </c>
      <c r="AE40" s="18"/>
      <c r="AF40" s="5">
        <f>AD40*19%</f>
        <v>0</v>
      </c>
      <c r="AG40" s="18">
        <f t="shared" si="6"/>
        <v>0</v>
      </c>
      <c r="AH40" s="10"/>
      <c r="AI40" s="53">
        <f>F40*AG40*AH40</f>
        <v>0</v>
      </c>
    </row>
    <row r="41" spans="1:36" ht="36">
      <c r="A41" s="28" t="s">
        <v>99</v>
      </c>
      <c r="B41" s="28" t="s">
        <v>50</v>
      </c>
      <c r="C41" s="28" t="s">
        <v>51</v>
      </c>
      <c r="D41" s="34" t="s">
        <v>5</v>
      </c>
      <c r="E41" s="17" t="s">
        <v>78</v>
      </c>
      <c r="F41" s="43"/>
      <c r="G41" s="43">
        <v>1</v>
      </c>
      <c r="H41" s="13"/>
      <c r="I41" s="6"/>
      <c r="J41" s="7"/>
      <c r="K41" s="29"/>
      <c r="L41" s="13"/>
      <c r="M41" s="13"/>
      <c r="N41" s="32"/>
      <c r="O41" s="13"/>
      <c r="P41" s="13"/>
      <c r="Q41" s="13"/>
      <c r="R41" s="13"/>
      <c r="S41" s="30"/>
      <c r="T41" s="31"/>
      <c r="U41" s="68">
        <f>(G41*R41*S41)+T41</f>
        <v>0</v>
      </c>
      <c r="V41" s="12"/>
      <c r="W41" s="47"/>
      <c r="X41" s="20"/>
      <c r="Y41" s="21"/>
      <c r="Z41" s="49"/>
      <c r="AA41" s="5"/>
      <c r="AB41" s="18"/>
      <c r="AC41" s="19"/>
      <c r="AD41" s="18"/>
      <c r="AE41" s="18"/>
      <c r="AF41" s="18"/>
      <c r="AG41" s="18"/>
      <c r="AH41" s="10"/>
      <c r="AI41" s="53"/>
    </row>
    <row r="42" spans="1:36" ht="36">
      <c r="A42" s="117" t="s">
        <v>48</v>
      </c>
      <c r="B42" s="117" t="s">
        <v>49</v>
      </c>
      <c r="C42" s="117" t="s">
        <v>4</v>
      </c>
      <c r="D42" s="34" t="s">
        <v>5</v>
      </c>
      <c r="E42" s="17" t="s">
        <v>78</v>
      </c>
      <c r="F42" s="43"/>
      <c r="G42" s="43">
        <v>1</v>
      </c>
      <c r="H42" s="13"/>
      <c r="I42" s="6"/>
      <c r="J42" s="7"/>
      <c r="K42" s="29"/>
      <c r="L42" s="13"/>
      <c r="M42" s="13"/>
      <c r="N42" s="32"/>
      <c r="O42" s="13"/>
      <c r="P42" s="13"/>
      <c r="Q42" s="13"/>
      <c r="R42" s="13"/>
      <c r="S42" s="30"/>
      <c r="T42" s="31"/>
      <c r="U42" s="11">
        <f>(G42*R42*S42)+T42</f>
        <v>0</v>
      </c>
      <c r="V42" s="12"/>
      <c r="W42" s="47">
        <f t="shared" si="8"/>
        <v>0</v>
      </c>
      <c r="X42" s="6"/>
      <c r="Y42" s="7"/>
      <c r="Z42" s="49"/>
      <c r="AA42" s="5"/>
      <c r="AB42" s="13"/>
      <c r="AC42" s="22"/>
      <c r="AD42" s="13">
        <f t="shared" si="3"/>
        <v>0</v>
      </c>
      <c r="AE42" s="13">
        <f t="shared" si="4"/>
        <v>0</v>
      </c>
      <c r="AF42" s="13">
        <f t="shared" si="5"/>
        <v>0</v>
      </c>
      <c r="AG42" s="13">
        <f t="shared" si="6"/>
        <v>0</v>
      </c>
      <c r="AH42" s="10"/>
      <c r="AI42" s="53">
        <f t="shared" si="9"/>
        <v>0</v>
      </c>
    </row>
    <row r="43" spans="1:36" ht="24.75" thickBot="1">
      <c r="A43" s="121"/>
      <c r="B43" s="121"/>
      <c r="C43" s="121"/>
      <c r="D43" s="55" t="s">
        <v>6</v>
      </c>
      <c r="E43" s="56" t="s">
        <v>77</v>
      </c>
      <c r="F43" s="57">
        <v>4</v>
      </c>
      <c r="G43" s="57"/>
      <c r="H43" s="13"/>
      <c r="I43" s="6"/>
      <c r="J43" s="7"/>
      <c r="K43" s="29"/>
      <c r="L43" s="13"/>
      <c r="M43" s="13"/>
      <c r="N43" s="32"/>
      <c r="O43" s="13"/>
      <c r="P43" s="13"/>
      <c r="Q43" s="13"/>
      <c r="R43" s="13"/>
      <c r="S43" s="30"/>
      <c r="T43" s="31"/>
      <c r="U43" s="11">
        <f>(F43*R43*S43)+T43</f>
        <v>0</v>
      </c>
      <c r="W43" s="47"/>
      <c r="X43" s="6"/>
      <c r="Y43" s="7"/>
      <c r="Z43" s="8"/>
      <c r="AA43" s="5"/>
      <c r="AB43" s="13">
        <f t="shared" ref="AB43" si="23">(Y43+(Y43*Z43))+AA43</f>
        <v>0</v>
      </c>
      <c r="AC43" s="22"/>
      <c r="AD43" s="5">
        <f t="shared" ref="AD43" si="24">O43</f>
        <v>0</v>
      </c>
      <c r="AE43" s="13"/>
      <c r="AF43" s="5">
        <f>AD43*19%</f>
        <v>0</v>
      </c>
      <c r="AG43" s="13">
        <f t="shared" ref="AG43" si="25">AD43+AF43</f>
        <v>0</v>
      </c>
      <c r="AH43" s="10"/>
      <c r="AI43" s="53">
        <f>F43*AG43*AH43</f>
        <v>0</v>
      </c>
    </row>
    <row r="44" spans="1:36" ht="15.75" thickBot="1">
      <c r="A44" s="107" t="s">
        <v>83</v>
      </c>
      <c r="B44" s="107"/>
      <c r="C44" s="107"/>
      <c r="D44" s="107"/>
      <c r="E44" s="65"/>
      <c r="F44" s="66">
        <f>SUM(F37:F43)</f>
        <v>41</v>
      </c>
      <c r="G44" s="66">
        <f>SUM(G37:G43)</f>
        <v>4</v>
      </c>
    </row>
    <row r="45" spans="1:36" ht="15" customHeight="1" thickBot="1">
      <c r="A45" s="112" t="s">
        <v>84</v>
      </c>
      <c r="B45" s="113"/>
      <c r="C45" s="113"/>
      <c r="D45" s="114"/>
      <c r="E45" s="60"/>
      <c r="F45" s="67">
        <f>F24+F30+F36+F44</f>
        <v>133</v>
      </c>
      <c r="G45" s="67">
        <f>G24+G30+G36+G44</f>
        <v>20</v>
      </c>
      <c r="R45" s="104" t="s">
        <v>81</v>
      </c>
      <c r="S45" s="105"/>
      <c r="T45" s="106"/>
      <c r="U45" s="54"/>
      <c r="AE45" s="102" t="s">
        <v>82</v>
      </c>
      <c r="AF45" s="103"/>
      <c r="AG45" s="103"/>
      <c r="AH45" s="103"/>
      <c r="AI45" s="45">
        <f>SUM(AI10:AI44)</f>
        <v>0</v>
      </c>
    </row>
    <row r="46" spans="1:36" ht="24.75" customHeight="1" thickBot="1">
      <c r="A46" s="111" t="s">
        <v>80</v>
      </c>
      <c r="B46" s="111"/>
      <c r="C46" s="111"/>
      <c r="D46" s="111"/>
      <c r="E46" s="111"/>
      <c r="F46" s="111"/>
      <c r="G46" s="111"/>
      <c r="J46" s="24"/>
      <c r="K46" s="24"/>
      <c r="L46" s="24"/>
      <c r="T46" s="70"/>
      <c r="U46" s="26"/>
      <c r="AE46" s="102" t="s">
        <v>80</v>
      </c>
      <c r="AF46" s="103"/>
      <c r="AG46" s="103"/>
      <c r="AH46" s="103"/>
      <c r="AI46" s="45">
        <f>U45+AI45</f>
        <v>0</v>
      </c>
    </row>
    <row r="47" spans="1:36">
      <c r="L47" s="24"/>
    </row>
    <row r="48" spans="1:36">
      <c r="L48" s="24"/>
      <c r="AE48" s="70"/>
      <c r="AI48" s="24"/>
      <c r="AJ48" s="24"/>
    </row>
    <row r="49" spans="1:36" ht="21">
      <c r="A49" s="71" t="s">
        <v>98</v>
      </c>
      <c r="R49" s="24"/>
      <c r="AE49" s="78"/>
      <c r="AI49" s="24"/>
      <c r="AJ49" s="24"/>
    </row>
    <row r="50" spans="1:36">
      <c r="AE50" s="24"/>
      <c r="AI50" s="24"/>
    </row>
    <row r="51" spans="1:36">
      <c r="Q51" s="24"/>
      <c r="R51" s="24"/>
      <c r="AI51" s="77"/>
    </row>
    <row r="52" spans="1:36">
      <c r="S52" s="24"/>
      <c r="AE52" s="70"/>
      <c r="AI52" s="24"/>
    </row>
    <row r="53" spans="1:36">
      <c r="Q53" s="75"/>
      <c r="R53" s="72"/>
      <c r="S53" s="74"/>
      <c r="AI53" s="24"/>
    </row>
    <row r="54" spans="1:36">
      <c r="R54" s="73"/>
      <c r="S54" s="74"/>
    </row>
    <row r="55" spans="1:36">
      <c r="AE55" s="24"/>
      <c r="AI55" s="24"/>
    </row>
    <row r="56" spans="1:36">
      <c r="AE56" s="24"/>
      <c r="AI56" s="24"/>
    </row>
    <row r="57" spans="1:36">
      <c r="Q57" s="75"/>
      <c r="R57" s="72"/>
      <c r="S57" s="74"/>
      <c r="AE57" s="24"/>
    </row>
    <row r="58" spans="1:36">
      <c r="R58" s="73"/>
      <c r="S58" s="74"/>
    </row>
  </sheetData>
  <mergeCells count="77">
    <mergeCell ref="A39:A40"/>
    <mergeCell ref="C31:C32"/>
    <mergeCell ref="B33:B34"/>
    <mergeCell ref="C33:C34"/>
    <mergeCell ref="A37:A38"/>
    <mergeCell ref="B37:B38"/>
    <mergeCell ref="C37:C38"/>
    <mergeCell ref="C10:C11"/>
    <mergeCell ref="A24:D24"/>
    <mergeCell ref="A25:A26"/>
    <mergeCell ref="A12:A13"/>
    <mergeCell ref="A14:A15"/>
    <mergeCell ref="B14:B15"/>
    <mergeCell ref="C14:C15"/>
    <mergeCell ref="A18:A19"/>
    <mergeCell ref="B18:B19"/>
    <mergeCell ref="C18:C19"/>
    <mergeCell ref="A16:A17"/>
    <mergeCell ref="B16:B17"/>
    <mergeCell ref="C16:C17"/>
    <mergeCell ref="W6:AI6"/>
    <mergeCell ref="A2:AI2"/>
    <mergeCell ref="A3:AI3"/>
    <mergeCell ref="A4:AI4"/>
    <mergeCell ref="A9:U9"/>
    <mergeCell ref="H6:U6"/>
    <mergeCell ref="AG7:AG8"/>
    <mergeCell ref="AH7:AH8"/>
    <mergeCell ref="K7:K8"/>
    <mergeCell ref="L7:L8"/>
    <mergeCell ref="M7:M8"/>
    <mergeCell ref="O7:O8"/>
    <mergeCell ref="P7:Q7"/>
    <mergeCell ref="F7:F8"/>
    <mergeCell ref="H7:H8"/>
    <mergeCell ref="I7:I8"/>
    <mergeCell ref="AE46:AH46"/>
    <mergeCell ref="AE45:AH45"/>
    <mergeCell ref="R45:T45"/>
    <mergeCell ref="A44:D44"/>
    <mergeCell ref="A30:D30"/>
    <mergeCell ref="A36:D36"/>
    <mergeCell ref="A46:G46"/>
    <mergeCell ref="A45:D45"/>
    <mergeCell ref="A33:A34"/>
    <mergeCell ref="B39:B40"/>
    <mergeCell ref="C39:C40"/>
    <mergeCell ref="A42:A43"/>
    <mergeCell ref="B42:B43"/>
    <mergeCell ref="C42:C43"/>
    <mergeCell ref="A31:A32"/>
    <mergeCell ref="B31:B32"/>
    <mergeCell ref="A7:A8"/>
    <mergeCell ref="B12:B13"/>
    <mergeCell ref="C12:C13"/>
    <mergeCell ref="G7:G8"/>
    <mergeCell ref="W9:AI9"/>
    <mergeCell ref="Y7:Y8"/>
    <mergeCell ref="Z7:Z8"/>
    <mergeCell ref="AA7:AA8"/>
    <mergeCell ref="AB7:AB8"/>
    <mergeCell ref="AD7:AD8"/>
    <mergeCell ref="AE7:AF7"/>
    <mergeCell ref="R7:R8"/>
    <mergeCell ref="S7:S8"/>
    <mergeCell ref="T7:T8"/>
    <mergeCell ref="A10:A11"/>
    <mergeCell ref="B10:B11"/>
    <mergeCell ref="AI7:AI8"/>
    <mergeCell ref="X7:X8"/>
    <mergeCell ref="J7:J8"/>
    <mergeCell ref="B7:B8"/>
    <mergeCell ref="C7:C8"/>
    <mergeCell ref="D7:D8"/>
    <mergeCell ref="E7:E8"/>
    <mergeCell ref="U7:U8"/>
    <mergeCell ref="W7:W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V55"/>
  <sheetViews>
    <sheetView topLeftCell="C42" zoomScale="67" zoomScaleNormal="77" workbookViewId="0">
      <selection activeCell="N60" sqref="N60"/>
    </sheetView>
  </sheetViews>
  <sheetFormatPr baseColWidth="10" defaultColWidth="11.42578125" defaultRowHeight="15"/>
  <cols>
    <col min="1" max="1" width="16.140625" style="23" customWidth="1"/>
    <col min="2" max="2" width="13.85546875" style="23" customWidth="1"/>
    <col min="3" max="3" width="15.5703125" style="23" bestFit="1" customWidth="1"/>
    <col min="4" max="4" width="23.28515625" style="23" customWidth="1"/>
    <col min="5" max="5" width="8.7109375" style="23" customWidth="1"/>
    <col min="6" max="6" width="11.7109375" style="3" bestFit="1" customWidth="1"/>
    <col min="7" max="7" width="10.7109375" style="3" customWidth="1"/>
    <col min="8" max="8" width="12.7109375" style="3" bestFit="1" customWidth="1"/>
    <col min="9" max="9" width="14.28515625" style="3" customWidth="1"/>
    <col min="10" max="10" width="16" style="3" customWidth="1"/>
    <col min="11" max="12" width="11.42578125" style="3"/>
    <col min="13" max="13" width="12.42578125" style="3" bestFit="1" customWidth="1"/>
    <col min="14" max="14" width="13.5703125" style="3" customWidth="1"/>
    <col min="15" max="15" width="17.28515625" style="3" customWidth="1"/>
    <col min="16" max="16" width="11.28515625" style="3" bestFit="1" customWidth="1"/>
    <col min="17" max="17" width="10.140625" style="3" bestFit="1" customWidth="1"/>
    <col min="18" max="18" width="12.42578125" style="3" bestFit="1" customWidth="1"/>
    <col min="19" max="19" width="11.42578125" style="3"/>
    <col min="20" max="20" width="12.5703125" style="3" bestFit="1" customWidth="1"/>
    <col min="21" max="21" width="17.7109375" style="3" bestFit="1" customWidth="1"/>
    <col min="22" max="22" width="4.7109375" style="25" customWidth="1"/>
    <col min="23" max="23" width="14.28515625" style="3" bestFit="1" customWidth="1"/>
    <col min="24" max="16384" width="11.42578125" style="3"/>
  </cols>
  <sheetData>
    <row r="3" spans="1:22" ht="21">
      <c r="A3" s="125" t="s">
        <v>89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18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5" spans="1:22" ht="18.75">
      <c r="A5" s="126" t="s">
        <v>93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ht="15.75" thickBot="1"/>
    <row r="7" spans="1:22" ht="16.5" thickTop="1">
      <c r="H7" s="130" t="s">
        <v>90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V7" s="62"/>
    </row>
    <row r="8" spans="1:22" ht="75" customHeight="1">
      <c r="A8" s="84" t="s">
        <v>71</v>
      </c>
      <c r="B8" s="84" t="s">
        <v>0</v>
      </c>
      <c r="C8" s="84" t="s">
        <v>1</v>
      </c>
      <c r="D8" s="85" t="s">
        <v>52</v>
      </c>
      <c r="E8" s="85" t="s">
        <v>53</v>
      </c>
      <c r="F8" s="81" t="s">
        <v>76</v>
      </c>
      <c r="G8" s="81" t="s">
        <v>54</v>
      </c>
      <c r="H8" s="81" t="s">
        <v>91</v>
      </c>
      <c r="I8" s="81" t="s">
        <v>56</v>
      </c>
      <c r="J8" s="83" t="s">
        <v>57</v>
      </c>
      <c r="K8" s="83" t="s">
        <v>58</v>
      </c>
      <c r="L8" s="83" t="s">
        <v>59</v>
      </c>
      <c r="M8" s="83" t="s">
        <v>60</v>
      </c>
      <c r="N8" s="2" t="s">
        <v>61</v>
      </c>
      <c r="O8" s="83" t="s">
        <v>62</v>
      </c>
      <c r="P8" s="133" t="s">
        <v>2</v>
      </c>
      <c r="Q8" s="133"/>
      <c r="R8" s="83" t="s">
        <v>63</v>
      </c>
      <c r="S8" s="83" t="s">
        <v>64</v>
      </c>
      <c r="T8" s="83" t="s">
        <v>74</v>
      </c>
      <c r="U8" s="86" t="s">
        <v>94</v>
      </c>
      <c r="V8" s="1"/>
    </row>
    <row r="9" spans="1:22" ht="99" customHeight="1">
      <c r="A9" s="85"/>
      <c r="B9" s="85"/>
      <c r="C9" s="85"/>
      <c r="D9" s="85"/>
      <c r="E9" s="85"/>
      <c r="F9" s="89"/>
      <c r="G9" s="89"/>
      <c r="H9" s="81"/>
      <c r="I9" s="81"/>
      <c r="J9" s="83"/>
      <c r="K9" s="83"/>
      <c r="L9" s="83"/>
      <c r="M9" s="83"/>
      <c r="N9" s="2" t="s">
        <v>72</v>
      </c>
      <c r="O9" s="83"/>
      <c r="P9" s="2" t="s">
        <v>68</v>
      </c>
      <c r="Q9" s="2" t="s">
        <v>69</v>
      </c>
      <c r="R9" s="83"/>
      <c r="S9" s="83"/>
      <c r="T9" s="83"/>
      <c r="U9" s="87"/>
      <c r="V9" s="4"/>
    </row>
    <row r="10" spans="1:22" ht="20.2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9"/>
      <c r="V10" s="12"/>
    </row>
    <row r="11" spans="1:22" ht="51.6" customHeight="1">
      <c r="A11" s="88" t="s">
        <v>36</v>
      </c>
      <c r="B11" s="88" t="s">
        <v>3</v>
      </c>
      <c r="C11" s="88" t="s">
        <v>4</v>
      </c>
      <c r="D11" s="28" t="s">
        <v>5</v>
      </c>
      <c r="E11" s="17" t="s">
        <v>78</v>
      </c>
      <c r="F11" s="37"/>
      <c r="G11" s="38">
        <v>1</v>
      </c>
      <c r="H11" s="13">
        <f>(1300000*12%)+1300000</f>
        <v>1456000</v>
      </c>
      <c r="I11" s="6">
        <v>9.14</v>
      </c>
      <c r="J11" s="7">
        <f>H11*I11</f>
        <v>13307840</v>
      </c>
      <c r="K11" s="29">
        <v>0.1</v>
      </c>
      <c r="L11" s="13">
        <v>3000</v>
      </c>
      <c r="M11" s="13">
        <f>(J11+(J11*K11))+L11</f>
        <v>14641624</v>
      </c>
      <c r="N11" s="22"/>
      <c r="O11" s="13">
        <f t="shared" ref="O11:O42" si="0">(M11+(M11*N11))</f>
        <v>14641624</v>
      </c>
      <c r="P11" s="13">
        <f t="shared" ref="P11:P42" si="1">O11*10%</f>
        <v>1464162.4000000001</v>
      </c>
      <c r="Q11" s="13">
        <f t="shared" ref="Q11:Q42" si="2">P11*19%</f>
        <v>278190.85600000003</v>
      </c>
      <c r="R11" s="13">
        <f>O11+Q11</f>
        <v>14919814.856000001</v>
      </c>
      <c r="S11" s="63">
        <v>7</v>
      </c>
      <c r="T11" s="31"/>
      <c r="U11" s="11">
        <f>(G11*R11*S11)+T11</f>
        <v>104438703.992</v>
      </c>
      <c r="V11" s="12"/>
    </row>
    <row r="12" spans="1:22" ht="58.15" customHeight="1">
      <c r="A12" s="88"/>
      <c r="B12" s="88"/>
      <c r="C12" s="88"/>
      <c r="D12" s="28" t="s">
        <v>6</v>
      </c>
      <c r="E12" s="16" t="s">
        <v>77</v>
      </c>
      <c r="F12" s="37">
        <v>20</v>
      </c>
      <c r="G12" s="38"/>
      <c r="H12" s="13"/>
      <c r="I12" s="6"/>
      <c r="J12" s="7"/>
      <c r="K12" s="29"/>
      <c r="L12" s="13"/>
      <c r="M12" s="13"/>
      <c r="N12" s="32"/>
      <c r="O12" s="13">
        <v>91600</v>
      </c>
      <c r="P12" s="13"/>
      <c r="Q12" s="13">
        <f>O12*19%</f>
        <v>17404</v>
      </c>
      <c r="R12" s="13">
        <f>O12+Q12</f>
        <v>109004</v>
      </c>
      <c r="S12" s="63">
        <v>7</v>
      </c>
      <c r="T12" s="31"/>
      <c r="U12" s="11">
        <f>(F12*R12*S12)+T12</f>
        <v>15260560</v>
      </c>
      <c r="V12" s="12"/>
    </row>
    <row r="13" spans="1:22" ht="36">
      <c r="A13" s="88" t="s">
        <v>7</v>
      </c>
      <c r="B13" s="88" t="s">
        <v>8</v>
      </c>
      <c r="C13" s="88" t="s">
        <v>4</v>
      </c>
      <c r="D13" s="28" t="s">
        <v>5</v>
      </c>
      <c r="E13" s="17" t="s">
        <v>78</v>
      </c>
      <c r="F13" s="37"/>
      <c r="G13" s="38">
        <v>1</v>
      </c>
      <c r="H13" s="13">
        <f>(1300000*12%)+1300000</f>
        <v>1456000</v>
      </c>
      <c r="I13" s="6">
        <v>9.14</v>
      </c>
      <c r="J13" s="7">
        <f>H13*I13</f>
        <v>13307840</v>
      </c>
      <c r="K13" s="29">
        <v>0.1</v>
      </c>
      <c r="L13" s="13">
        <v>3000</v>
      </c>
      <c r="M13" s="13">
        <f>(J13+(J13*K13))+L13</f>
        <v>14641624</v>
      </c>
      <c r="N13" s="32"/>
      <c r="O13" s="13">
        <f t="shared" si="0"/>
        <v>14641624</v>
      </c>
      <c r="P13" s="13">
        <f t="shared" si="1"/>
        <v>1464162.4000000001</v>
      </c>
      <c r="Q13" s="13">
        <f t="shared" si="2"/>
        <v>278190.85600000003</v>
      </c>
      <c r="R13" s="13">
        <f t="shared" ref="R13:R43" si="3">O13+Q13</f>
        <v>14919814.856000001</v>
      </c>
      <c r="S13" s="63">
        <v>7</v>
      </c>
      <c r="T13" s="31"/>
      <c r="U13" s="11">
        <f>(G13*R13*S13)+T13</f>
        <v>104438703.992</v>
      </c>
      <c r="V13" s="12"/>
    </row>
    <row r="14" spans="1:22" ht="24">
      <c r="A14" s="88"/>
      <c r="B14" s="88"/>
      <c r="C14" s="88"/>
      <c r="D14" s="28" t="s">
        <v>6</v>
      </c>
      <c r="E14" s="16" t="s">
        <v>77</v>
      </c>
      <c r="F14" s="37">
        <v>2</v>
      </c>
      <c r="G14" s="38"/>
      <c r="H14" s="13"/>
      <c r="I14" s="6"/>
      <c r="J14" s="15"/>
      <c r="K14" s="29"/>
      <c r="L14" s="13"/>
      <c r="M14" s="13"/>
      <c r="N14" s="32"/>
      <c r="O14" s="13">
        <v>91600</v>
      </c>
      <c r="P14" s="13"/>
      <c r="Q14" s="13">
        <f t="shared" ref="Q14:Q15" si="4">O14*19%</f>
        <v>17404</v>
      </c>
      <c r="R14" s="13">
        <f t="shared" si="3"/>
        <v>109004</v>
      </c>
      <c r="S14" s="63">
        <v>7</v>
      </c>
      <c r="T14" s="31"/>
      <c r="U14" s="11">
        <f>(F14*R14*S14)+T14</f>
        <v>1526056</v>
      </c>
      <c r="V14" s="12"/>
    </row>
    <row r="15" spans="1:22" ht="36" customHeight="1">
      <c r="A15" s="115" t="s">
        <v>41</v>
      </c>
      <c r="B15" s="115" t="s">
        <v>42</v>
      </c>
      <c r="C15" s="115" t="s">
        <v>4</v>
      </c>
      <c r="D15" s="28" t="s">
        <v>6</v>
      </c>
      <c r="E15" s="16" t="s">
        <v>77</v>
      </c>
      <c r="F15" s="37">
        <v>4</v>
      </c>
      <c r="G15" s="38"/>
      <c r="H15" s="13"/>
      <c r="I15" s="6"/>
      <c r="J15" s="15"/>
      <c r="K15" s="29"/>
      <c r="L15" s="13"/>
      <c r="M15" s="13"/>
      <c r="N15" s="32"/>
      <c r="O15" s="13">
        <v>91600</v>
      </c>
      <c r="P15" s="13"/>
      <c r="Q15" s="13">
        <f t="shared" si="4"/>
        <v>17404</v>
      </c>
      <c r="R15" s="13">
        <f t="shared" si="3"/>
        <v>109004</v>
      </c>
      <c r="S15" s="63">
        <v>7</v>
      </c>
      <c r="T15" s="31"/>
      <c r="U15" s="11">
        <f>(F15*R15*S15)+T15</f>
        <v>3052112</v>
      </c>
      <c r="V15" s="12"/>
    </row>
    <row r="16" spans="1:22" ht="36">
      <c r="A16" s="116"/>
      <c r="B16" s="116"/>
      <c r="C16" s="116"/>
      <c r="D16" s="28" t="s">
        <v>5</v>
      </c>
      <c r="E16" s="17" t="s">
        <v>78</v>
      </c>
      <c r="F16" s="37"/>
      <c r="G16" s="38">
        <v>1</v>
      </c>
      <c r="H16" s="13">
        <f t="shared" ref="H16:H17" si="5">(1300000*12%)+1300000</f>
        <v>1456000</v>
      </c>
      <c r="I16" s="6">
        <v>9.14</v>
      </c>
      <c r="J16" s="7">
        <f>H16*I16</f>
        <v>13307840</v>
      </c>
      <c r="K16" s="29">
        <v>0.1</v>
      </c>
      <c r="L16" s="13">
        <v>3000</v>
      </c>
      <c r="M16" s="13">
        <f t="shared" ref="M16:M42" si="6">(J16+(J16*K16))+L16</f>
        <v>14641624</v>
      </c>
      <c r="N16" s="32"/>
      <c r="O16" s="13">
        <f t="shared" si="0"/>
        <v>14641624</v>
      </c>
      <c r="P16" s="13">
        <f t="shared" si="1"/>
        <v>1464162.4000000001</v>
      </c>
      <c r="Q16" s="13">
        <f t="shared" si="2"/>
        <v>278190.85600000003</v>
      </c>
      <c r="R16" s="13">
        <f t="shared" si="3"/>
        <v>14919814.856000001</v>
      </c>
      <c r="S16" s="63">
        <v>7</v>
      </c>
      <c r="T16" s="31"/>
      <c r="U16" s="11">
        <f>(G16*R16*S16)+T16</f>
        <v>104438703.992</v>
      </c>
      <c r="V16" s="12"/>
    </row>
    <row r="17" spans="1:22" ht="36">
      <c r="A17" s="115" t="s">
        <v>9</v>
      </c>
      <c r="B17" s="115" t="s">
        <v>10</v>
      </c>
      <c r="C17" s="115" t="s">
        <v>4</v>
      </c>
      <c r="D17" s="34" t="s">
        <v>37</v>
      </c>
      <c r="E17" s="17" t="s">
        <v>78</v>
      </c>
      <c r="F17" s="39"/>
      <c r="G17" s="38">
        <v>1</v>
      </c>
      <c r="H17" s="13">
        <f t="shared" si="5"/>
        <v>1456000</v>
      </c>
      <c r="I17" s="6">
        <v>9.14</v>
      </c>
      <c r="J17" s="7">
        <f>H17*I17</f>
        <v>13307840</v>
      </c>
      <c r="K17" s="29">
        <v>0.1</v>
      </c>
      <c r="L17" s="13">
        <v>3000</v>
      </c>
      <c r="M17" s="13">
        <f t="shared" si="6"/>
        <v>14641624</v>
      </c>
      <c r="N17" s="32"/>
      <c r="O17" s="13">
        <f t="shared" si="0"/>
        <v>14641624</v>
      </c>
      <c r="P17" s="13">
        <f t="shared" si="1"/>
        <v>1464162.4000000001</v>
      </c>
      <c r="Q17" s="13">
        <f t="shared" si="2"/>
        <v>278190.85600000003</v>
      </c>
      <c r="R17" s="13">
        <f t="shared" si="3"/>
        <v>14919814.856000001</v>
      </c>
      <c r="S17" s="63">
        <v>7</v>
      </c>
      <c r="T17" s="31"/>
      <c r="U17" s="68">
        <f>(G17*R17*S17)+T17</f>
        <v>104438703.992</v>
      </c>
      <c r="V17" s="12"/>
    </row>
    <row r="18" spans="1:22" ht="24">
      <c r="A18" s="116"/>
      <c r="B18" s="116"/>
      <c r="C18" s="116"/>
      <c r="D18" s="28" t="s">
        <v>38</v>
      </c>
      <c r="E18" s="16" t="s">
        <v>77</v>
      </c>
      <c r="F18" s="37">
        <v>5</v>
      </c>
      <c r="G18" s="38"/>
      <c r="H18" s="13"/>
      <c r="I18" s="6"/>
      <c r="J18" s="7"/>
      <c r="K18" s="29"/>
      <c r="L18" s="13"/>
      <c r="M18" s="13">
        <f t="shared" si="6"/>
        <v>0</v>
      </c>
      <c r="N18" s="32"/>
      <c r="O18" s="13">
        <v>91600</v>
      </c>
      <c r="P18" s="13"/>
      <c r="Q18" s="13">
        <f>O18*19%</f>
        <v>17404</v>
      </c>
      <c r="R18" s="13">
        <f t="shared" si="3"/>
        <v>109004</v>
      </c>
      <c r="S18" s="63">
        <v>7</v>
      </c>
      <c r="T18" s="31"/>
      <c r="U18" s="68">
        <f>(F18*R18*S18)+T18</f>
        <v>3815140</v>
      </c>
      <c r="V18" s="12"/>
    </row>
    <row r="19" spans="1:22" ht="36">
      <c r="A19" s="115" t="s">
        <v>11</v>
      </c>
      <c r="B19" s="115" t="s">
        <v>12</v>
      </c>
      <c r="C19" s="115" t="s">
        <v>13</v>
      </c>
      <c r="D19" s="28" t="s">
        <v>5</v>
      </c>
      <c r="E19" s="17" t="s">
        <v>78</v>
      </c>
      <c r="F19" s="37"/>
      <c r="G19" s="38">
        <v>1</v>
      </c>
      <c r="H19" s="13">
        <f>(1300000*12%)+1300000</f>
        <v>1456000</v>
      </c>
      <c r="I19" s="6">
        <v>9.14</v>
      </c>
      <c r="J19" s="7">
        <f t="shared" ref="J19:J42" si="7">H19*I19</f>
        <v>13307840</v>
      </c>
      <c r="K19" s="29">
        <v>0.1</v>
      </c>
      <c r="L19" s="13">
        <v>3000</v>
      </c>
      <c r="M19" s="13">
        <f t="shared" si="6"/>
        <v>14641624</v>
      </c>
      <c r="N19" s="32"/>
      <c r="O19" s="13">
        <f t="shared" si="0"/>
        <v>14641624</v>
      </c>
      <c r="P19" s="13">
        <f t="shared" si="1"/>
        <v>1464162.4000000001</v>
      </c>
      <c r="Q19" s="13">
        <f t="shared" si="2"/>
        <v>278190.85600000003</v>
      </c>
      <c r="R19" s="13">
        <f t="shared" si="3"/>
        <v>14919814.856000001</v>
      </c>
      <c r="S19" s="63">
        <v>7</v>
      </c>
      <c r="T19" s="31"/>
      <c r="U19" s="11">
        <f>(G19*R19*S19)+T19</f>
        <v>104438703.992</v>
      </c>
      <c r="V19" s="12"/>
    </row>
    <row r="20" spans="1:22" ht="24">
      <c r="A20" s="116"/>
      <c r="B20" s="116"/>
      <c r="C20" s="116"/>
      <c r="D20" s="28" t="s">
        <v>6</v>
      </c>
      <c r="E20" s="16" t="s">
        <v>77</v>
      </c>
      <c r="F20" s="39">
        <v>2</v>
      </c>
      <c r="G20" s="40"/>
      <c r="H20" s="13"/>
      <c r="I20" s="6"/>
      <c r="J20" s="7"/>
      <c r="K20" s="29"/>
      <c r="L20" s="13"/>
      <c r="M20" s="13">
        <f t="shared" si="6"/>
        <v>0</v>
      </c>
      <c r="N20" s="32"/>
      <c r="O20" s="13">
        <v>91600</v>
      </c>
      <c r="P20" s="13"/>
      <c r="Q20" s="13">
        <f>O20*19%</f>
        <v>17404</v>
      </c>
      <c r="R20" s="13">
        <f t="shared" si="3"/>
        <v>109004</v>
      </c>
      <c r="S20" s="63">
        <v>7</v>
      </c>
      <c r="T20" s="31"/>
      <c r="U20" s="11">
        <f>(F20*R20*S20)+T20</f>
        <v>1526056</v>
      </c>
      <c r="V20" s="12"/>
    </row>
    <row r="21" spans="1:22" ht="72">
      <c r="A21" s="28" t="s">
        <v>14</v>
      </c>
      <c r="B21" s="28" t="s">
        <v>15</v>
      </c>
      <c r="C21" s="28" t="s">
        <v>16</v>
      </c>
      <c r="D21" s="34" t="s">
        <v>70</v>
      </c>
      <c r="E21" s="17" t="s">
        <v>78</v>
      </c>
      <c r="F21" s="39"/>
      <c r="G21" s="38">
        <v>1</v>
      </c>
      <c r="H21" s="13">
        <f t="shared" ref="H21:H22" si="8">(1300000*12%)+1300000</f>
        <v>1456000</v>
      </c>
      <c r="I21" s="6">
        <v>9.14</v>
      </c>
      <c r="J21" s="7">
        <f t="shared" si="7"/>
        <v>13307840</v>
      </c>
      <c r="K21" s="29">
        <v>0.1</v>
      </c>
      <c r="L21" s="13">
        <v>3000</v>
      </c>
      <c r="M21" s="13">
        <f t="shared" si="6"/>
        <v>14641624</v>
      </c>
      <c r="N21" s="32"/>
      <c r="O21" s="13">
        <f t="shared" si="0"/>
        <v>14641624</v>
      </c>
      <c r="P21" s="13">
        <f t="shared" si="1"/>
        <v>1464162.4000000001</v>
      </c>
      <c r="Q21" s="13">
        <f t="shared" si="2"/>
        <v>278190.85600000003</v>
      </c>
      <c r="R21" s="13">
        <f t="shared" si="3"/>
        <v>14919814.856000001</v>
      </c>
      <c r="S21" s="63">
        <v>7</v>
      </c>
      <c r="T21" s="31"/>
      <c r="U21" s="11">
        <f>(G21*R21*S21)+T21</f>
        <v>104438703.992</v>
      </c>
      <c r="V21" s="12"/>
    </row>
    <row r="22" spans="1:22" ht="72">
      <c r="A22" s="35" t="s">
        <v>17</v>
      </c>
      <c r="B22" s="28" t="s">
        <v>18</v>
      </c>
      <c r="C22" s="28" t="s">
        <v>19</v>
      </c>
      <c r="D22" s="34" t="s">
        <v>70</v>
      </c>
      <c r="E22" s="17" t="s">
        <v>78</v>
      </c>
      <c r="F22" s="39"/>
      <c r="G22" s="38">
        <v>1</v>
      </c>
      <c r="H22" s="13">
        <f t="shared" si="8"/>
        <v>1456000</v>
      </c>
      <c r="I22" s="6">
        <v>9.14</v>
      </c>
      <c r="J22" s="7">
        <f t="shared" si="7"/>
        <v>13307840</v>
      </c>
      <c r="K22" s="29">
        <v>0.1</v>
      </c>
      <c r="L22" s="13">
        <v>3000</v>
      </c>
      <c r="M22" s="13">
        <f t="shared" si="6"/>
        <v>14641624</v>
      </c>
      <c r="N22" s="32"/>
      <c r="O22" s="13">
        <f t="shared" si="0"/>
        <v>14641624</v>
      </c>
      <c r="P22" s="13">
        <f t="shared" si="1"/>
        <v>1464162.4000000001</v>
      </c>
      <c r="Q22" s="13">
        <f t="shared" si="2"/>
        <v>278190.85600000003</v>
      </c>
      <c r="R22" s="13">
        <f t="shared" si="3"/>
        <v>14919814.856000001</v>
      </c>
      <c r="S22" s="63">
        <v>7</v>
      </c>
      <c r="T22" s="31"/>
      <c r="U22" s="11">
        <f>(G22*R22*S22)+T22</f>
        <v>104438703.992</v>
      </c>
      <c r="V22" s="12"/>
    </row>
    <row r="23" spans="1:22" ht="36">
      <c r="A23" s="35" t="s">
        <v>20</v>
      </c>
      <c r="B23" s="28" t="s">
        <v>21</v>
      </c>
      <c r="C23" s="28" t="s">
        <v>22</v>
      </c>
      <c r="D23" s="28" t="s">
        <v>5</v>
      </c>
      <c r="E23" s="17" t="s">
        <v>78</v>
      </c>
      <c r="F23" s="37"/>
      <c r="G23" s="38">
        <v>1</v>
      </c>
      <c r="H23" s="13">
        <v>1300000</v>
      </c>
      <c r="I23" s="6">
        <v>9.14</v>
      </c>
      <c r="J23" s="7">
        <f t="shared" si="7"/>
        <v>11882000</v>
      </c>
      <c r="K23" s="29">
        <v>0.1</v>
      </c>
      <c r="L23" s="13">
        <v>3000</v>
      </c>
      <c r="M23" s="13">
        <f t="shared" si="6"/>
        <v>13073200</v>
      </c>
      <c r="N23" s="32"/>
      <c r="O23" s="13">
        <f t="shared" si="0"/>
        <v>13073200</v>
      </c>
      <c r="P23" s="13">
        <f t="shared" si="1"/>
        <v>1307320</v>
      </c>
      <c r="Q23" s="13">
        <f t="shared" si="2"/>
        <v>248390.8</v>
      </c>
      <c r="R23" s="13">
        <f t="shared" si="3"/>
        <v>13321590.800000001</v>
      </c>
      <c r="S23" s="63">
        <v>7</v>
      </c>
      <c r="T23" s="31"/>
      <c r="U23" s="11">
        <f>(G23*R23*S23)+T23</f>
        <v>93251135.600000009</v>
      </c>
      <c r="V23" s="12"/>
    </row>
    <row r="24" spans="1:22" ht="33.6" customHeight="1">
      <c r="A24" s="35" t="s">
        <v>23</v>
      </c>
      <c r="B24" s="28" t="s">
        <v>24</v>
      </c>
      <c r="C24" s="28" t="s">
        <v>4</v>
      </c>
      <c r="D24" s="28" t="s">
        <v>6</v>
      </c>
      <c r="E24" s="16" t="s">
        <v>77</v>
      </c>
      <c r="F24" s="37">
        <v>8</v>
      </c>
      <c r="G24" s="38"/>
      <c r="H24" s="13"/>
      <c r="I24" s="6"/>
      <c r="J24" s="7">
        <f t="shared" si="7"/>
        <v>0</v>
      </c>
      <c r="K24" s="29"/>
      <c r="L24" s="13"/>
      <c r="M24" s="13">
        <f t="shared" si="6"/>
        <v>0</v>
      </c>
      <c r="N24" s="32"/>
      <c r="O24" s="13">
        <v>91600</v>
      </c>
      <c r="P24" s="13"/>
      <c r="Q24" s="13">
        <f>O24*19%</f>
        <v>17404</v>
      </c>
      <c r="R24" s="13">
        <f t="shared" si="3"/>
        <v>109004</v>
      </c>
      <c r="S24" s="63">
        <v>7</v>
      </c>
      <c r="T24" s="31"/>
      <c r="U24" s="11">
        <f>(F24*R24*S24)+T24</f>
        <v>6104224</v>
      </c>
      <c r="V24" s="12"/>
    </row>
    <row r="25" spans="1:22" ht="23.25" customHeight="1">
      <c r="A25" s="134" t="s">
        <v>73</v>
      </c>
      <c r="B25" s="134"/>
      <c r="C25" s="134"/>
      <c r="D25" s="134"/>
      <c r="E25" s="16"/>
      <c r="F25" s="41">
        <f>SUM(F11:F24)</f>
        <v>41</v>
      </c>
      <c r="G25" s="41">
        <f>SUM(G11:G24)</f>
        <v>8</v>
      </c>
      <c r="H25" s="13"/>
      <c r="I25" s="6"/>
      <c r="J25" s="7"/>
      <c r="K25" s="29"/>
      <c r="L25" s="13"/>
      <c r="M25" s="13"/>
      <c r="N25" s="32"/>
      <c r="O25" s="13"/>
      <c r="P25" s="13"/>
      <c r="Q25" s="13"/>
      <c r="R25" s="13"/>
      <c r="S25" s="63"/>
      <c r="T25" s="31"/>
      <c r="U25" s="11"/>
      <c r="V25" s="12"/>
    </row>
    <row r="26" spans="1:22" ht="27" customHeight="1">
      <c r="A26" s="135" t="s">
        <v>25</v>
      </c>
      <c r="B26" s="115" t="s">
        <v>26</v>
      </c>
      <c r="C26" s="115" t="s">
        <v>4</v>
      </c>
      <c r="D26" s="28" t="s">
        <v>6</v>
      </c>
      <c r="E26" s="16" t="s">
        <v>77</v>
      </c>
      <c r="F26" s="37">
        <v>12</v>
      </c>
      <c r="G26" s="38"/>
      <c r="H26" s="13"/>
      <c r="I26" s="6"/>
      <c r="J26" s="7"/>
      <c r="K26" s="29"/>
      <c r="L26" s="13"/>
      <c r="M26" s="13"/>
      <c r="N26" s="32"/>
      <c r="O26" s="13">
        <v>91600</v>
      </c>
      <c r="P26" s="13"/>
      <c r="Q26" s="13">
        <f>O26*19%</f>
        <v>17404</v>
      </c>
      <c r="R26" s="13">
        <f t="shared" si="3"/>
        <v>109004</v>
      </c>
      <c r="S26" s="63">
        <v>7</v>
      </c>
      <c r="T26" s="31"/>
      <c r="U26" s="11">
        <f>(F26*R26*S26)+T26</f>
        <v>9156336</v>
      </c>
      <c r="V26" s="12"/>
    </row>
    <row r="27" spans="1:22" ht="36">
      <c r="A27" s="135"/>
      <c r="B27" s="116"/>
      <c r="C27" s="116"/>
      <c r="D27" s="28" t="s">
        <v>5</v>
      </c>
      <c r="E27" s="17" t="s">
        <v>78</v>
      </c>
      <c r="F27" s="37"/>
      <c r="G27" s="38">
        <v>2</v>
      </c>
      <c r="H27" s="13">
        <f>(1300000*12%)+1300000</f>
        <v>1456000</v>
      </c>
      <c r="I27" s="6">
        <v>9.14</v>
      </c>
      <c r="J27" s="7">
        <f t="shared" si="7"/>
        <v>13307840</v>
      </c>
      <c r="K27" s="29">
        <v>0.1</v>
      </c>
      <c r="L27" s="13">
        <v>3000</v>
      </c>
      <c r="M27" s="13">
        <f t="shared" si="6"/>
        <v>14641624</v>
      </c>
      <c r="N27" s="32"/>
      <c r="O27" s="13">
        <f t="shared" si="0"/>
        <v>14641624</v>
      </c>
      <c r="P27" s="13">
        <f t="shared" si="1"/>
        <v>1464162.4000000001</v>
      </c>
      <c r="Q27" s="13">
        <f t="shared" si="2"/>
        <v>278190.85600000003</v>
      </c>
      <c r="R27" s="13">
        <f t="shared" si="3"/>
        <v>14919814.856000001</v>
      </c>
      <c r="S27" s="63">
        <v>7</v>
      </c>
      <c r="T27" s="31"/>
      <c r="U27" s="11">
        <f>(G27*R27*S27)+T27</f>
        <v>208877407.984</v>
      </c>
      <c r="V27" s="12"/>
    </row>
    <row r="28" spans="1:22" ht="36">
      <c r="A28" s="28" t="s">
        <v>27</v>
      </c>
      <c r="B28" s="28" t="s">
        <v>28</v>
      </c>
      <c r="C28" s="28" t="s">
        <v>29</v>
      </c>
      <c r="D28" s="28" t="s">
        <v>5</v>
      </c>
      <c r="E28" s="17" t="s">
        <v>78</v>
      </c>
      <c r="F28" s="37"/>
      <c r="G28" s="38">
        <v>1</v>
      </c>
      <c r="H28" s="13">
        <f t="shared" ref="H28:H29" si="9">(1300000*12%)+1300000</f>
        <v>1456000</v>
      </c>
      <c r="I28" s="6">
        <v>9.14</v>
      </c>
      <c r="J28" s="7">
        <f t="shared" si="7"/>
        <v>13307840</v>
      </c>
      <c r="K28" s="29">
        <v>0.1</v>
      </c>
      <c r="L28" s="13">
        <v>3000</v>
      </c>
      <c r="M28" s="13">
        <f t="shared" si="6"/>
        <v>14641624</v>
      </c>
      <c r="N28" s="32"/>
      <c r="O28" s="13">
        <f t="shared" si="0"/>
        <v>14641624</v>
      </c>
      <c r="P28" s="13">
        <f t="shared" si="1"/>
        <v>1464162.4000000001</v>
      </c>
      <c r="Q28" s="13">
        <f t="shared" si="2"/>
        <v>278190.85600000003</v>
      </c>
      <c r="R28" s="13">
        <f t="shared" si="3"/>
        <v>14919814.856000001</v>
      </c>
      <c r="S28" s="63">
        <v>7</v>
      </c>
      <c r="T28" s="31"/>
      <c r="U28" s="11">
        <f>(G28*R28*S28)+T28</f>
        <v>104438703.992</v>
      </c>
      <c r="V28" s="12"/>
    </row>
    <row r="29" spans="1:22" ht="36">
      <c r="A29" s="115" t="s">
        <v>30</v>
      </c>
      <c r="B29" s="115" t="s">
        <v>31</v>
      </c>
      <c r="C29" s="115" t="s">
        <v>32</v>
      </c>
      <c r="D29" s="28" t="s">
        <v>5</v>
      </c>
      <c r="E29" s="17" t="s">
        <v>78</v>
      </c>
      <c r="F29" s="37"/>
      <c r="G29" s="38">
        <v>2</v>
      </c>
      <c r="H29" s="13">
        <f t="shared" si="9"/>
        <v>1456000</v>
      </c>
      <c r="I29" s="6">
        <v>9.14</v>
      </c>
      <c r="J29" s="7">
        <f t="shared" si="7"/>
        <v>13307840</v>
      </c>
      <c r="K29" s="29">
        <v>0.1</v>
      </c>
      <c r="L29" s="13">
        <v>3000</v>
      </c>
      <c r="M29" s="13">
        <f t="shared" si="6"/>
        <v>14641624</v>
      </c>
      <c r="N29" s="32"/>
      <c r="O29" s="13">
        <f t="shared" si="0"/>
        <v>14641624</v>
      </c>
      <c r="P29" s="13">
        <f t="shared" si="1"/>
        <v>1464162.4000000001</v>
      </c>
      <c r="Q29" s="13">
        <f t="shared" si="2"/>
        <v>278190.85600000003</v>
      </c>
      <c r="R29" s="13">
        <f t="shared" si="3"/>
        <v>14919814.856000001</v>
      </c>
      <c r="S29" s="63">
        <v>7</v>
      </c>
      <c r="T29" s="31"/>
      <c r="U29" s="11">
        <f>(G29*R29*S29)+T29</f>
        <v>208877407.984</v>
      </c>
      <c r="V29" s="12"/>
    </row>
    <row r="30" spans="1:22" ht="24">
      <c r="A30" s="116"/>
      <c r="B30" s="116"/>
      <c r="C30" s="116"/>
      <c r="D30" s="28" t="s">
        <v>6</v>
      </c>
      <c r="E30" s="16" t="s">
        <v>77</v>
      </c>
      <c r="F30" s="37">
        <v>17</v>
      </c>
      <c r="G30" s="38"/>
      <c r="H30" s="13"/>
      <c r="I30" s="6"/>
      <c r="J30" s="7"/>
      <c r="K30" s="29"/>
      <c r="L30" s="13"/>
      <c r="M30" s="36"/>
      <c r="N30" s="32"/>
      <c r="O30" s="13">
        <v>91600</v>
      </c>
      <c r="P30" s="13"/>
      <c r="Q30" s="13">
        <f>O30*19%</f>
        <v>17404</v>
      </c>
      <c r="R30" s="13">
        <f t="shared" si="3"/>
        <v>109004</v>
      </c>
      <c r="S30" s="63">
        <v>7</v>
      </c>
      <c r="T30" s="31"/>
      <c r="U30" s="11">
        <f>(F30*R30*S30)+T30</f>
        <v>12971476</v>
      </c>
      <c r="V30" s="12"/>
    </row>
    <row r="31" spans="1:22">
      <c r="A31" s="108" t="s">
        <v>43</v>
      </c>
      <c r="B31" s="109"/>
      <c r="C31" s="109"/>
      <c r="D31" s="110"/>
      <c r="E31" s="16"/>
      <c r="F31" s="41">
        <f>SUM(F26:F30)</f>
        <v>29</v>
      </c>
      <c r="G31" s="41">
        <f>SUM(G26:G30)</f>
        <v>5</v>
      </c>
      <c r="H31" s="13"/>
      <c r="I31" s="6"/>
      <c r="J31" s="7"/>
      <c r="K31" s="29"/>
      <c r="L31" s="13"/>
      <c r="M31" s="13"/>
      <c r="N31" s="32"/>
      <c r="O31" s="13"/>
      <c r="P31" s="13"/>
      <c r="Q31" s="13"/>
      <c r="R31" s="13"/>
      <c r="S31" s="63"/>
      <c r="T31" s="31"/>
      <c r="U31" s="11"/>
      <c r="V31" s="12"/>
    </row>
    <row r="32" spans="1:22" ht="36">
      <c r="A32" s="115" t="s">
        <v>40</v>
      </c>
      <c r="B32" s="115" t="s">
        <v>39</v>
      </c>
      <c r="C32" s="115" t="s">
        <v>4</v>
      </c>
      <c r="D32" s="28" t="s">
        <v>5</v>
      </c>
      <c r="E32" s="17" t="s">
        <v>78</v>
      </c>
      <c r="F32" s="37"/>
      <c r="G32" s="38">
        <v>2</v>
      </c>
      <c r="H32" s="13">
        <f t="shared" ref="H32" si="10">(1300000*12%)+1300000</f>
        <v>1456000</v>
      </c>
      <c r="I32" s="6">
        <v>9.14</v>
      </c>
      <c r="J32" s="7">
        <f t="shared" si="7"/>
        <v>13307840</v>
      </c>
      <c r="K32" s="29">
        <v>0.1</v>
      </c>
      <c r="L32" s="13">
        <v>3000</v>
      </c>
      <c r="M32" s="13">
        <f t="shared" si="6"/>
        <v>14641624</v>
      </c>
      <c r="N32" s="32"/>
      <c r="O32" s="13">
        <f t="shared" si="0"/>
        <v>14641624</v>
      </c>
      <c r="P32" s="13">
        <f t="shared" si="1"/>
        <v>1464162.4000000001</v>
      </c>
      <c r="Q32" s="13">
        <f t="shared" si="2"/>
        <v>278190.85600000003</v>
      </c>
      <c r="R32" s="13">
        <f t="shared" si="3"/>
        <v>14919814.856000001</v>
      </c>
      <c r="S32" s="63">
        <v>7</v>
      </c>
      <c r="T32" s="31"/>
      <c r="U32" s="11">
        <f>(G32*R32*S32)+T32</f>
        <v>208877407.984</v>
      </c>
      <c r="V32" s="12"/>
    </row>
    <row r="33" spans="1:22" ht="24">
      <c r="A33" s="116"/>
      <c r="B33" s="116"/>
      <c r="C33" s="116"/>
      <c r="D33" s="28" t="s">
        <v>6</v>
      </c>
      <c r="E33" s="16" t="s">
        <v>77</v>
      </c>
      <c r="F33" s="37">
        <v>16</v>
      </c>
      <c r="G33" s="42"/>
      <c r="H33" s="13"/>
      <c r="I33" s="6"/>
      <c r="J33" s="7"/>
      <c r="K33" s="29"/>
      <c r="L33" s="13"/>
      <c r="M33" s="36"/>
      <c r="N33" s="32"/>
      <c r="O33" s="13">
        <v>91600</v>
      </c>
      <c r="P33" s="13"/>
      <c r="Q33" s="13">
        <f>O33*19%</f>
        <v>17404</v>
      </c>
      <c r="R33" s="13">
        <f t="shared" si="3"/>
        <v>109004</v>
      </c>
      <c r="S33" s="63">
        <v>7</v>
      </c>
      <c r="T33" s="31"/>
      <c r="U33" s="11">
        <f>(F33*R33*S33)+T33</f>
        <v>12208448</v>
      </c>
      <c r="V33" s="12"/>
    </row>
    <row r="34" spans="1:22" ht="94.15" customHeight="1">
      <c r="A34" s="115" t="s">
        <v>33</v>
      </c>
      <c r="B34" s="115" t="s">
        <v>28</v>
      </c>
      <c r="C34" s="115" t="s">
        <v>29</v>
      </c>
      <c r="D34" s="28" t="s">
        <v>5</v>
      </c>
      <c r="E34" s="17" t="s">
        <v>78</v>
      </c>
      <c r="F34" s="37"/>
      <c r="G34" s="38">
        <v>1</v>
      </c>
      <c r="H34" s="13">
        <f t="shared" ref="H34" si="11">(1300000*12%)+1300000</f>
        <v>1456000</v>
      </c>
      <c r="I34" s="6">
        <v>9.14</v>
      </c>
      <c r="J34" s="7">
        <f t="shared" si="7"/>
        <v>13307840</v>
      </c>
      <c r="K34" s="29">
        <v>0.1</v>
      </c>
      <c r="L34" s="13">
        <v>3000</v>
      </c>
      <c r="M34" s="13">
        <f t="shared" si="6"/>
        <v>14641624</v>
      </c>
      <c r="N34" s="32"/>
      <c r="O34" s="13">
        <f t="shared" si="0"/>
        <v>14641624</v>
      </c>
      <c r="P34" s="13">
        <f t="shared" si="1"/>
        <v>1464162.4000000001</v>
      </c>
      <c r="Q34" s="13">
        <f t="shared" si="2"/>
        <v>278190.85600000003</v>
      </c>
      <c r="R34" s="13">
        <f t="shared" si="3"/>
        <v>14919814.856000001</v>
      </c>
      <c r="S34" s="63">
        <v>7</v>
      </c>
      <c r="T34" s="31"/>
      <c r="U34" s="11">
        <f>(G34*R34*S34)+T34</f>
        <v>104438703.992</v>
      </c>
      <c r="V34" s="12"/>
    </row>
    <row r="35" spans="1:22" ht="24">
      <c r="A35" s="116"/>
      <c r="B35" s="116"/>
      <c r="C35" s="116"/>
      <c r="D35" s="28" t="s">
        <v>6</v>
      </c>
      <c r="E35" s="16" t="s">
        <v>77</v>
      </c>
      <c r="F35" s="37">
        <v>4</v>
      </c>
      <c r="G35" s="38"/>
      <c r="H35" s="13"/>
      <c r="I35" s="6"/>
      <c r="J35" s="7"/>
      <c r="K35" s="29"/>
      <c r="L35" s="13"/>
      <c r="M35" s="13"/>
      <c r="N35" s="32"/>
      <c r="O35" s="13">
        <v>91600</v>
      </c>
      <c r="P35" s="13"/>
      <c r="Q35" s="13">
        <f t="shared" ref="Q35:Q36" si="12">O35*19%</f>
        <v>17404</v>
      </c>
      <c r="R35" s="13">
        <f t="shared" si="3"/>
        <v>109004</v>
      </c>
      <c r="S35" s="63">
        <v>7</v>
      </c>
      <c r="T35" s="31"/>
      <c r="U35" s="11">
        <f>(F35*R35*S35)+T35</f>
        <v>3052112</v>
      </c>
      <c r="V35" s="12"/>
    </row>
    <row r="36" spans="1:22" ht="24">
      <c r="A36" s="28" t="s">
        <v>34</v>
      </c>
      <c r="B36" s="28" t="s">
        <v>35</v>
      </c>
      <c r="C36" s="28" t="s">
        <v>4</v>
      </c>
      <c r="D36" s="28" t="s">
        <v>6</v>
      </c>
      <c r="E36" s="16" t="s">
        <v>77</v>
      </c>
      <c r="F36" s="37">
        <v>2</v>
      </c>
      <c r="G36" s="38"/>
      <c r="H36" s="13"/>
      <c r="I36" s="6"/>
      <c r="J36" s="7"/>
      <c r="K36" s="29"/>
      <c r="L36" s="13"/>
      <c r="M36" s="13"/>
      <c r="N36" s="32"/>
      <c r="O36" s="13">
        <v>91600</v>
      </c>
      <c r="P36" s="13"/>
      <c r="Q36" s="13">
        <f t="shared" si="12"/>
        <v>17404</v>
      </c>
      <c r="R36" s="13">
        <f t="shared" si="3"/>
        <v>109004</v>
      </c>
      <c r="S36" s="63">
        <v>7</v>
      </c>
      <c r="T36" s="31"/>
      <c r="U36" s="11">
        <f>(F36*R36*S36)+T36</f>
        <v>1526056</v>
      </c>
      <c r="V36" s="12"/>
    </row>
    <row r="37" spans="1:22">
      <c r="A37" s="108" t="s">
        <v>43</v>
      </c>
      <c r="B37" s="109"/>
      <c r="C37" s="109"/>
      <c r="D37" s="110"/>
      <c r="E37" s="16"/>
      <c r="F37" s="43">
        <f>SUM(F32:F36)</f>
        <v>22</v>
      </c>
      <c r="G37" s="44">
        <f>SUM(G32:G36)</f>
        <v>3</v>
      </c>
      <c r="H37" s="13"/>
      <c r="I37" s="6"/>
      <c r="J37" s="7"/>
      <c r="K37" s="29"/>
      <c r="L37" s="13"/>
      <c r="M37" s="13"/>
      <c r="N37" s="32"/>
      <c r="O37" s="13"/>
      <c r="P37" s="13"/>
      <c r="Q37" s="13"/>
      <c r="R37" s="13"/>
      <c r="S37" s="63"/>
      <c r="T37" s="31"/>
      <c r="U37" s="11"/>
      <c r="V37" s="12"/>
    </row>
    <row r="38" spans="1:22" ht="36">
      <c r="A38" s="117" t="s">
        <v>44</v>
      </c>
      <c r="B38" s="117" t="s">
        <v>45</v>
      </c>
      <c r="C38" s="117" t="s">
        <v>4</v>
      </c>
      <c r="D38" s="34" t="s">
        <v>5</v>
      </c>
      <c r="E38" s="17" t="s">
        <v>78</v>
      </c>
      <c r="F38" s="43"/>
      <c r="G38" s="43">
        <v>1</v>
      </c>
      <c r="H38" s="13">
        <f t="shared" ref="H38" si="13">(1300000*12%)+1300000</f>
        <v>1456000</v>
      </c>
      <c r="I38" s="6">
        <v>9.14</v>
      </c>
      <c r="J38" s="7">
        <f t="shared" si="7"/>
        <v>13307840</v>
      </c>
      <c r="K38" s="29">
        <v>0.1</v>
      </c>
      <c r="L38" s="13">
        <v>3000</v>
      </c>
      <c r="M38" s="13">
        <f t="shared" si="6"/>
        <v>14641624</v>
      </c>
      <c r="N38" s="32"/>
      <c r="O38" s="13">
        <f t="shared" si="0"/>
        <v>14641624</v>
      </c>
      <c r="P38" s="13">
        <f t="shared" si="1"/>
        <v>1464162.4000000001</v>
      </c>
      <c r="Q38" s="13">
        <f t="shared" si="2"/>
        <v>278190.85600000003</v>
      </c>
      <c r="R38" s="13">
        <f t="shared" si="3"/>
        <v>14919814.856000001</v>
      </c>
      <c r="S38" s="63">
        <v>7</v>
      </c>
      <c r="T38" s="31"/>
      <c r="U38" s="11">
        <f>(G38*R38*S38)+T38</f>
        <v>104438703.992</v>
      </c>
      <c r="V38" s="12"/>
    </row>
    <row r="39" spans="1:22" ht="24">
      <c r="A39" s="118"/>
      <c r="B39" s="118"/>
      <c r="C39" s="118"/>
      <c r="D39" s="28" t="s">
        <v>6</v>
      </c>
      <c r="E39" s="16" t="s">
        <v>77</v>
      </c>
      <c r="F39" s="43">
        <v>25</v>
      </c>
      <c r="G39" s="43"/>
      <c r="H39" s="13"/>
      <c r="I39" s="6"/>
      <c r="J39" s="7"/>
      <c r="K39" s="29"/>
      <c r="L39" s="13"/>
      <c r="M39" s="13"/>
      <c r="N39" s="32"/>
      <c r="O39" s="13">
        <v>91600</v>
      </c>
      <c r="P39" s="13"/>
      <c r="Q39" s="13">
        <f t="shared" ref="Q39" si="14">O39*19%</f>
        <v>17404</v>
      </c>
      <c r="R39" s="13">
        <f t="shared" si="3"/>
        <v>109004</v>
      </c>
      <c r="S39" s="63">
        <v>7</v>
      </c>
      <c r="T39" s="31"/>
      <c r="U39" s="11">
        <f>(F39*R39*S39)+T39</f>
        <v>19075700</v>
      </c>
      <c r="V39" s="12"/>
    </row>
    <row r="40" spans="1:22" ht="48" customHeight="1">
      <c r="A40" s="119" t="s">
        <v>46</v>
      </c>
      <c r="B40" s="117" t="s">
        <v>47</v>
      </c>
      <c r="C40" s="119" t="s">
        <v>4</v>
      </c>
      <c r="D40" s="34" t="s">
        <v>5</v>
      </c>
      <c r="E40" s="17" t="s">
        <v>78</v>
      </c>
      <c r="F40" s="43"/>
      <c r="G40" s="43">
        <v>1</v>
      </c>
      <c r="H40" s="13">
        <f t="shared" ref="H40" si="15">(1300000*12%)+1300000</f>
        <v>1456000</v>
      </c>
      <c r="I40" s="6">
        <v>9.14</v>
      </c>
      <c r="J40" s="7">
        <f t="shared" si="7"/>
        <v>13307840</v>
      </c>
      <c r="K40" s="29">
        <v>0.1</v>
      </c>
      <c r="L40" s="13">
        <v>3000</v>
      </c>
      <c r="M40" s="13">
        <f t="shared" si="6"/>
        <v>14641624</v>
      </c>
      <c r="N40" s="32"/>
      <c r="O40" s="13">
        <f>(M40+(M40*N40))</f>
        <v>14641624</v>
      </c>
      <c r="P40" s="13">
        <f t="shared" si="1"/>
        <v>1464162.4000000001</v>
      </c>
      <c r="Q40" s="13">
        <f t="shared" si="2"/>
        <v>278190.85600000003</v>
      </c>
      <c r="R40" s="13">
        <f t="shared" si="3"/>
        <v>14919814.856000001</v>
      </c>
      <c r="S40" s="63">
        <v>7</v>
      </c>
      <c r="T40" s="31"/>
      <c r="U40" s="11">
        <f>(G40*R40*S40)+T40</f>
        <v>104438703.992</v>
      </c>
      <c r="V40" s="12"/>
    </row>
    <row r="41" spans="1:22" ht="24">
      <c r="A41" s="120"/>
      <c r="B41" s="118"/>
      <c r="C41" s="120"/>
      <c r="D41" s="28" t="s">
        <v>6</v>
      </c>
      <c r="E41" s="16" t="s">
        <v>77</v>
      </c>
      <c r="F41" s="43">
        <v>12</v>
      </c>
      <c r="G41" s="43"/>
      <c r="H41" s="13"/>
      <c r="I41" s="6"/>
      <c r="J41" s="7"/>
      <c r="K41" s="29"/>
      <c r="L41" s="13"/>
      <c r="M41" s="13"/>
      <c r="N41" s="32"/>
      <c r="O41" s="13">
        <v>91600</v>
      </c>
      <c r="P41" s="13"/>
      <c r="Q41" s="13">
        <f t="shared" ref="Q41" si="16">O41*19%</f>
        <v>17404</v>
      </c>
      <c r="R41" s="13">
        <f t="shared" si="3"/>
        <v>109004</v>
      </c>
      <c r="S41" s="63">
        <v>7</v>
      </c>
      <c r="T41" s="31"/>
      <c r="U41" s="11">
        <f>(F41*R41*S41)+T41</f>
        <v>9156336</v>
      </c>
      <c r="V41" s="12"/>
    </row>
    <row r="42" spans="1:22" ht="36">
      <c r="A42" s="117" t="s">
        <v>48</v>
      </c>
      <c r="B42" s="117" t="s">
        <v>49</v>
      </c>
      <c r="C42" s="117" t="s">
        <v>4</v>
      </c>
      <c r="D42" s="34" t="s">
        <v>5</v>
      </c>
      <c r="E42" s="17" t="s">
        <v>78</v>
      </c>
      <c r="F42" s="43"/>
      <c r="G42" s="43">
        <v>1</v>
      </c>
      <c r="H42" s="13">
        <f t="shared" ref="H42" si="17">(1300000*12%)+1300000</f>
        <v>1456000</v>
      </c>
      <c r="I42" s="6">
        <v>9.14</v>
      </c>
      <c r="J42" s="7">
        <f t="shared" si="7"/>
        <v>13307840</v>
      </c>
      <c r="K42" s="29">
        <v>0.1</v>
      </c>
      <c r="L42" s="13">
        <v>3000</v>
      </c>
      <c r="M42" s="13">
        <f t="shared" si="6"/>
        <v>14641624</v>
      </c>
      <c r="N42" s="32"/>
      <c r="O42" s="13">
        <f t="shared" si="0"/>
        <v>14641624</v>
      </c>
      <c r="P42" s="13">
        <f t="shared" si="1"/>
        <v>1464162.4000000001</v>
      </c>
      <c r="Q42" s="13">
        <f t="shared" si="2"/>
        <v>278190.85600000003</v>
      </c>
      <c r="R42" s="13">
        <f t="shared" si="3"/>
        <v>14919814.856000001</v>
      </c>
      <c r="S42" s="63">
        <v>7</v>
      </c>
      <c r="T42" s="31"/>
      <c r="U42" s="11">
        <f>(G42*R42*S42)+T42</f>
        <v>104438703.992</v>
      </c>
      <c r="V42" s="12"/>
    </row>
    <row r="43" spans="1:22" ht="24.75" thickBot="1">
      <c r="A43" s="121"/>
      <c r="B43" s="121"/>
      <c r="C43" s="121"/>
      <c r="D43" s="55" t="s">
        <v>6</v>
      </c>
      <c r="E43" s="56" t="s">
        <v>77</v>
      </c>
      <c r="F43" s="57">
        <v>4</v>
      </c>
      <c r="G43" s="57"/>
      <c r="H43" s="13"/>
      <c r="I43" s="6"/>
      <c r="J43" s="7"/>
      <c r="K43" s="29"/>
      <c r="L43" s="13"/>
      <c r="M43" s="13"/>
      <c r="N43" s="32"/>
      <c r="O43" s="13">
        <v>91600</v>
      </c>
      <c r="P43" s="13"/>
      <c r="Q43" s="13">
        <f t="shared" ref="Q43" si="18">O43*19%</f>
        <v>17404</v>
      </c>
      <c r="R43" s="13">
        <f t="shared" si="3"/>
        <v>109004</v>
      </c>
      <c r="S43" s="63">
        <v>7</v>
      </c>
      <c r="T43" s="31"/>
      <c r="U43" s="11">
        <f>(F43*R43*S43)+T43</f>
        <v>3052112</v>
      </c>
    </row>
    <row r="44" spans="1:22" ht="15.75" thickBot="1">
      <c r="A44" s="111" t="s">
        <v>83</v>
      </c>
      <c r="B44" s="111"/>
      <c r="C44" s="111"/>
      <c r="D44" s="111"/>
      <c r="E44" s="58"/>
      <c r="F44" s="59">
        <f>SUM(F38:F43)</f>
        <v>41</v>
      </c>
      <c r="G44" s="59">
        <f>SUM(G38:G43)</f>
        <v>3</v>
      </c>
    </row>
    <row r="45" spans="1:22" ht="15" customHeight="1" thickBot="1">
      <c r="A45" s="112" t="s">
        <v>84</v>
      </c>
      <c r="B45" s="113"/>
      <c r="C45" s="113"/>
      <c r="D45" s="114"/>
      <c r="E45" s="60"/>
      <c r="F45" s="61">
        <f>F25+F31+F37+F44</f>
        <v>133</v>
      </c>
      <c r="G45" s="61">
        <f>G25+G31+G37+G44</f>
        <v>19</v>
      </c>
    </row>
    <row r="46" spans="1:22" ht="24.75" customHeight="1" thickBot="1">
      <c r="A46" s="111" t="s">
        <v>92</v>
      </c>
      <c r="B46" s="111"/>
      <c r="C46" s="111"/>
      <c r="D46" s="111"/>
      <c r="E46" s="111"/>
      <c r="F46" s="111"/>
      <c r="G46" s="111"/>
      <c r="R46" s="136" t="s">
        <v>96</v>
      </c>
      <c r="S46" s="137"/>
      <c r="T46" s="138"/>
      <c r="U46" s="54">
        <f>SUM(U11:U43)</f>
        <v>2074630531.4560003</v>
      </c>
    </row>
    <row r="48" spans="1:22" ht="15.75">
      <c r="R48" s="136" t="s">
        <v>95</v>
      </c>
      <c r="S48" s="137"/>
      <c r="T48" s="138"/>
      <c r="U48" s="54">
        <f>'PROYECTO 2024'!AI46+'PROYECTO ENE A JUL 2025'!U46</f>
        <v>2074630531.4560003</v>
      </c>
    </row>
    <row r="51" spans="1:21">
      <c r="R51" s="70"/>
      <c r="U51" s="24"/>
    </row>
    <row r="52" spans="1:21">
      <c r="R52" s="70"/>
      <c r="U52" s="24"/>
    </row>
    <row r="53" spans="1:21">
      <c r="U53" s="24"/>
    </row>
    <row r="54" spans="1:21">
      <c r="U54" s="76"/>
    </row>
    <row r="55" spans="1:21" ht="21">
      <c r="A55" s="71" t="s">
        <v>97</v>
      </c>
    </row>
  </sheetData>
  <mergeCells count="68">
    <mergeCell ref="R48:T48"/>
    <mergeCell ref="B26:B27"/>
    <mergeCell ref="C26:C27"/>
    <mergeCell ref="A29:A30"/>
    <mergeCell ref="B29:B30"/>
    <mergeCell ref="C29:C30"/>
    <mergeCell ref="A32:A33"/>
    <mergeCell ref="B32:B33"/>
    <mergeCell ref="C32:C33"/>
    <mergeCell ref="B40:B41"/>
    <mergeCell ref="C40:C41"/>
    <mergeCell ref="A42:A43"/>
    <mergeCell ref="B42:B43"/>
    <mergeCell ref="C42:C43"/>
    <mergeCell ref="A31:D31"/>
    <mergeCell ref="A34:A35"/>
    <mergeCell ref="B34:B35"/>
    <mergeCell ref="C34:C35"/>
    <mergeCell ref="B15:B16"/>
    <mergeCell ref="C15:C16"/>
    <mergeCell ref="A17:A18"/>
    <mergeCell ref="B17:B18"/>
    <mergeCell ref="C17:C18"/>
    <mergeCell ref="A25:D25"/>
    <mergeCell ref="A26:A27"/>
    <mergeCell ref="A15:A16"/>
    <mergeCell ref="A19:A20"/>
    <mergeCell ref="B19:B20"/>
    <mergeCell ref="C19:C20"/>
    <mergeCell ref="A44:D44"/>
    <mergeCell ref="R46:T46"/>
    <mergeCell ref="A46:G46"/>
    <mergeCell ref="A45:D45"/>
    <mergeCell ref="A37:D37"/>
    <mergeCell ref="A38:A39"/>
    <mergeCell ref="B38:B39"/>
    <mergeCell ref="C38:C39"/>
    <mergeCell ref="A40:A41"/>
    <mergeCell ref="A10:U10"/>
    <mergeCell ref="A11:A12"/>
    <mergeCell ref="B11:B12"/>
    <mergeCell ref="C11:C12"/>
    <mergeCell ref="A13:A14"/>
    <mergeCell ref="B13:B14"/>
    <mergeCell ref="C13:C14"/>
    <mergeCell ref="S8:S9"/>
    <mergeCell ref="A3:V3"/>
    <mergeCell ref="A4:V4"/>
    <mergeCell ref="A5:V5"/>
    <mergeCell ref="H7:U7"/>
    <mergeCell ref="A8:A9"/>
    <mergeCell ref="B8:B9"/>
    <mergeCell ref="O8:O9"/>
    <mergeCell ref="C8:C9"/>
    <mergeCell ref="D8:D9"/>
    <mergeCell ref="E8:E9"/>
    <mergeCell ref="F8:F9"/>
    <mergeCell ref="G8:G9"/>
    <mergeCell ref="T8:T9"/>
    <mergeCell ref="H8:H9"/>
    <mergeCell ref="U8:U9"/>
    <mergeCell ref="I8:I9"/>
    <mergeCell ref="J8:J9"/>
    <mergeCell ref="K8:K9"/>
    <mergeCell ref="M8:M9"/>
    <mergeCell ref="R8:R9"/>
    <mergeCell ref="L8:L9"/>
    <mergeCell ref="P8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 2024</vt:lpstr>
      <vt:lpstr>PROYECTO ENE A JUL 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OFICINA ADMINISTRATIVA</dc:creator>
  <cp:lastModifiedBy>USER</cp:lastModifiedBy>
  <cp:lastPrinted>2024-01-25T17:19:28Z</cp:lastPrinted>
  <dcterms:created xsi:type="dcterms:W3CDTF">2015-10-14T22:29:00Z</dcterms:created>
  <dcterms:modified xsi:type="dcterms:W3CDTF">2024-01-27T01:13:19Z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F3BD7BA518AB44C593C672BE0E4DF395</vt:lpwstr>
  </property>
  <property fmtid="{D5CDD505-2E9C-101B-9397-08002B2CF9AE}" pid="3" name="KSOProductBuildVer">
    <vt:lpwstr>2058-11.2.0.10265</vt:lpwstr>
  </property>
</Properties>
</file>