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94" activeTab="1"/>
  </bookViews>
  <sheets>
    <sheet name="Balance General" sheetId="38" r:id="rId1"/>
    <sheet name="Indice Financieros" sheetId="43" r:id="rId2"/>
    <sheet name="Estado Resultado" sheetId="41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8" i="41" l="1"/>
  <c r="C7" i="38"/>
  <c r="C35" i="38" l="1"/>
  <c r="B24" i="38"/>
  <c r="B33" i="38"/>
  <c r="A34" i="38"/>
  <c r="B46" i="38" l="1"/>
  <c r="C46" i="38"/>
  <c r="C8" i="41"/>
  <c r="C11" i="41" s="1"/>
  <c r="C15" i="41" s="1"/>
  <c r="B14" i="38"/>
  <c r="C14" i="38"/>
  <c r="C13" i="38" s="1"/>
  <c r="B36" i="38"/>
  <c r="B47" i="38" s="1"/>
  <c r="C24" i="38"/>
  <c r="B7" i="38"/>
  <c r="B9" i="43" l="1"/>
  <c r="B10" i="43"/>
  <c r="B8" i="43"/>
  <c r="C9" i="43"/>
  <c r="C10" i="43"/>
  <c r="C8" i="43"/>
  <c r="B13" i="38"/>
  <c r="B21" i="38" s="1"/>
  <c r="C36" i="38"/>
  <c r="B11" i="41"/>
  <c r="C21" i="38"/>
  <c r="B11" i="43" l="1"/>
  <c r="C47" i="38"/>
  <c r="C11" i="43"/>
  <c r="B15" i="41"/>
</calcChain>
</file>

<file path=xl/sharedStrings.xml><?xml version="1.0" encoding="utf-8"?>
<sst xmlns="http://schemas.openxmlformats.org/spreadsheetml/2006/main" count="96" uniqueCount="72">
  <si>
    <t xml:space="preserve">BALANCE GENERAL CONSOLIDADO  </t>
  </si>
  <si>
    <t>Contador</t>
  </si>
  <si>
    <t>Revisor Fiscal</t>
  </si>
  <si>
    <t xml:space="preserve">Matrícula No.  </t>
  </si>
  <si>
    <t xml:space="preserve">Matrícula No. </t>
  </si>
  <si>
    <t>INDICES FINANCIEROS</t>
  </si>
  <si>
    <t>Razón Corriente</t>
  </si>
  <si>
    <t>Prueba Acida</t>
  </si>
  <si>
    <t>Capital de Trabajo</t>
  </si>
  <si>
    <t>Nivel de Endeudamiento</t>
  </si>
  <si>
    <t>INDICES FINACIEROS BALANCE GENERAL</t>
  </si>
  <si>
    <t>ACTIVO</t>
  </si>
  <si>
    <t>TOTAL ACTIVO</t>
  </si>
  <si>
    <t>PASIVO</t>
  </si>
  <si>
    <t>TOTAL PASIVO</t>
  </si>
  <si>
    <t>PATRIMONIO</t>
  </si>
  <si>
    <t>TOTAL PATRIMONIO</t>
  </si>
  <si>
    <t>ESTADO DE INGRESOS Y EGRESOS</t>
  </si>
  <si>
    <t xml:space="preserve">CUENTAS DE ORDEN ACREEDORAS  </t>
  </si>
  <si>
    <t>JOSE RAFAEL IGUARAN LOAIZA</t>
  </si>
  <si>
    <t>83501-T</t>
  </si>
  <si>
    <t>ALFREDO RIOS DE LA HOZ</t>
  </si>
  <si>
    <t>11378-T</t>
  </si>
  <si>
    <t>CAJA  DE  COMPENSACION  FAMILIAR  DE LA GUAJIRA</t>
  </si>
  <si>
    <t>Cifra en Miles de Pesos</t>
  </si>
  <si>
    <t xml:space="preserve">No Depreciable         </t>
  </si>
  <si>
    <t>Depreciables</t>
  </si>
  <si>
    <t>CORRIENTE</t>
  </si>
  <si>
    <t>Disponible</t>
  </si>
  <si>
    <t>Inversiones</t>
  </si>
  <si>
    <t>Deudores</t>
  </si>
  <si>
    <t>Inventarios</t>
  </si>
  <si>
    <t>Gastos Pagados por Anticipado</t>
  </si>
  <si>
    <t>NO CORRIENTES</t>
  </si>
  <si>
    <t>Propiedad Planta y equipo</t>
  </si>
  <si>
    <t>Intangibles</t>
  </si>
  <si>
    <t>Diferidos</t>
  </si>
  <si>
    <t>Otros Activos</t>
  </si>
  <si>
    <t>Valorizaciones</t>
  </si>
  <si>
    <t>Obligaciones Financieras</t>
  </si>
  <si>
    <t>Proveedores</t>
  </si>
  <si>
    <t>Cuentas Por Pagar</t>
  </si>
  <si>
    <t>Impuestos, Gravamenes y tasas.</t>
  </si>
  <si>
    <t>Obligaciones Laborales</t>
  </si>
  <si>
    <t>Pasivos Estimados y Provisiones</t>
  </si>
  <si>
    <t>Otros Pasivos</t>
  </si>
  <si>
    <t>CORRIENTE:</t>
  </si>
  <si>
    <t xml:space="preserve">NO CORRIENTE </t>
  </si>
  <si>
    <t>Fondos Con Destinación Especifica</t>
  </si>
  <si>
    <t>Obras Y Prog. De Beneficio Social</t>
  </si>
  <si>
    <t>Reservas</t>
  </si>
  <si>
    <t>Revalorizacion Del Patrimonio</t>
  </si>
  <si>
    <t>Resultados Del Ejercicio</t>
  </si>
  <si>
    <t>Resultados De Ejercicios Anteriores</t>
  </si>
  <si>
    <t>Superavit Por Valorizaciones</t>
  </si>
  <si>
    <t>PASIVO Y PATRIMONIO</t>
  </si>
  <si>
    <t xml:space="preserve">Superavit </t>
  </si>
  <si>
    <t>Costos de Ventas y Prestacion de Servicios</t>
  </si>
  <si>
    <t>Ingresos Operacionales</t>
  </si>
  <si>
    <t>Utilidad Bruta</t>
  </si>
  <si>
    <t xml:space="preserve">Gastos Operacionales </t>
  </si>
  <si>
    <t>Utilidad Operacional</t>
  </si>
  <si>
    <t>Gastos No Operacionales</t>
  </si>
  <si>
    <t>Ingresos No Operacionales</t>
  </si>
  <si>
    <t>Apropiaciones de Ley y Transferencia</t>
  </si>
  <si>
    <t>Resultado del Ejercicio</t>
  </si>
  <si>
    <t>LUIS EDUARDO MEDINA ROMERO</t>
  </si>
  <si>
    <t>Director Administrativo</t>
  </si>
  <si>
    <t>CUENTAS DE ORDEN ACREEDORAS</t>
  </si>
  <si>
    <t xml:space="preserve"> A 31 de DICIEMBRE DE 2016</t>
  </si>
  <si>
    <t>DICIEMBRE 31 DE 2016</t>
  </si>
  <si>
    <t>1 de Enero a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</si>
</sst>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_(&quot;$&quot;* #,##0_);_(&quot;$&quot;* \(#,##0\);_(&quot;$&quot;* &quot;-&quot;_);_(@_)"/>
    <numFmt numFmtId="167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rial"/>
      <family val="2"/>
    </font>
    <font>
      <b/>
      <u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9">
    <xf numFmtId="0" fontId="0" fillId="0" borderId="0" xfId="0"/>
    <xf numFmtId="165" fontId="6" fillId="0" borderId="4" xfId="0" applyNumberFormat="1" applyFont="1" applyFill="1" applyBorder="1" applyAlignment="1" applyProtection="1">
      <alignment vertical="center"/>
      <protection hidden="1"/>
    </xf>
    <xf numFmtId="165" fontId="6" fillId="0" borderId="5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5" fillId="0" borderId="1" xfId="0" applyNumberFormat="1" applyFont="1" applyFill="1" applyBorder="1" applyAlignment="1" applyProtection="1">
      <alignment vertical="center"/>
      <protection hidden="1"/>
    </xf>
    <xf numFmtId="165" fontId="6" fillId="0" borderId="2" xfId="0" applyNumberFormat="1" applyFont="1" applyFill="1" applyBorder="1" applyAlignment="1" applyProtection="1">
      <alignment vertical="center"/>
      <protection hidden="1"/>
    </xf>
    <xf numFmtId="2" fontId="6" fillId="0" borderId="2" xfId="0" applyNumberFormat="1" applyFont="1" applyFill="1" applyBorder="1" applyAlignment="1" applyProtection="1">
      <alignment horizontal="center" vertical="center"/>
      <protection hidden="1"/>
    </xf>
    <xf numFmtId="165" fontId="6" fillId="0" borderId="4" xfId="0" quotePrefix="1" applyNumberFormat="1" applyFont="1" applyFill="1" applyBorder="1" applyAlignment="1" applyProtection="1">
      <alignment horizontal="left" vertical="center"/>
      <protection hidden="1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167" fontId="6" fillId="0" borderId="4" xfId="25" applyNumberFormat="1" applyFont="1" applyFill="1" applyBorder="1" applyAlignment="1" applyProtection="1">
      <alignment horizontal="center" vertical="center"/>
      <protection hidden="1"/>
    </xf>
    <xf numFmtId="9" fontId="6" fillId="0" borderId="5" xfId="26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/>
    <xf numFmtId="165" fontId="11" fillId="0" borderId="0" xfId="0" applyNumberFormat="1" applyFont="1" applyFill="1" applyBorder="1" applyAlignment="1" applyProtection="1">
      <alignment vertical="center"/>
      <protection hidden="1"/>
    </xf>
    <xf numFmtId="15" fontId="9" fillId="0" borderId="0" xfId="0" applyNumberFormat="1" applyFont="1" applyFill="1" applyBorder="1" applyAlignment="1" applyProtection="1">
      <alignment vertical="center"/>
      <protection hidden="1"/>
    </xf>
    <xf numFmtId="166" fontId="11" fillId="0" borderId="0" xfId="0" applyNumberFormat="1" applyFont="1" applyFill="1" applyBorder="1" applyAlignment="1" applyProtection="1">
      <alignment vertical="center"/>
      <protection hidden="1"/>
    </xf>
    <xf numFmtId="3" fontId="13" fillId="0" borderId="0" xfId="0" applyNumberFormat="1" applyFont="1"/>
    <xf numFmtId="0" fontId="13" fillId="0" borderId="0" xfId="0" applyFont="1"/>
    <xf numFmtId="165" fontId="9" fillId="2" borderId="6" xfId="0" applyNumberFormat="1" applyFont="1" applyFill="1" applyBorder="1" applyAlignment="1" applyProtection="1">
      <alignment horizontal="left" vertical="center"/>
      <protection hidden="1"/>
    </xf>
    <xf numFmtId="3" fontId="9" fillId="0" borderId="0" xfId="0" applyNumberFormat="1" applyFont="1"/>
    <xf numFmtId="0" fontId="9" fillId="0" borderId="0" xfId="0" applyFont="1"/>
    <xf numFmtId="165" fontId="9" fillId="2" borderId="7" xfId="0" applyNumberFormat="1" applyFont="1" applyFill="1" applyBorder="1" applyAlignment="1" applyProtection="1">
      <alignment horizontal="left" vertical="center"/>
      <protection hidden="1"/>
    </xf>
    <xf numFmtId="165" fontId="9" fillId="2" borderId="7" xfId="0" applyNumberFormat="1" applyFont="1" applyFill="1" applyBorder="1" applyAlignment="1" applyProtection="1">
      <alignment vertical="center"/>
      <protection hidden="1"/>
    </xf>
    <xf numFmtId="43" fontId="9" fillId="0" borderId="0" xfId="1" applyFont="1" applyFill="1" applyBorder="1" applyAlignment="1" applyProtection="1">
      <alignment vertical="center"/>
      <protection hidden="1"/>
    </xf>
    <xf numFmtId="43" fontId="11" fillId="0" borderId="0" xfId="1" applyFont="1" applyFill="1" applyBorder="1" applyAlignment="1" applyProtection="1">
      <alignment vertical="center"/>
      <protection hidden="1"/>
    </xf>
    <xf numFmtId="43" fontId="12" fillId="0" borderId="0" xfId="1" applyFont="1" applyFill="1" applyBorder="1" applyAlignment="1" applyProtection="1">
      <alignment vertical="center"/>
      <protection hidden="1"/>
    </xf>
    <xf numFmtId="165" fontId="15" fillId="0" borderId="6" xfId="0" applyNumberFormat="1" applyFont="1" applyFill="1" applyBorder="1" applyAlignment="1" applyProtection="1">
      <alignment vertical="center"/>
      <protection hidden="1"/>
    </xf>
    <xf numFmtId="165" fontId="16" fillId="0" borderId="0" xfId="0" applyNumberFormat="1" applyFont="1" applyBorder="1" applyAlignment="1" applyProtection="1">
      <alignment vertical="center"/>
      <protection hidden="1"/>
    </xf>
    <xf numFmtId="165" fontId="17" fillId="0" borderId="0" xfId="0" applyNumberFormat="1" applyFont="1" applyFill="1" applyBorder="1" applyAlignment="1" applyProtection="1">
      <alignment vertical="center"/>
      <protection hidden="1"/>
    </xf>
    <xf numFmtId="43" fontId="9" fillId="2" borderId="7" xfId="1" applyFont="1" applyFill="1" applyBorder="1" applyAlignment="1" applyProtection="1">
      <alignment vertical="center"/>
      <protection hidden="1"/>
    </xf>
    <xf numFmtId="167" fontId="15" fillId="0" borderId="6" xfId="0" applyNumberFormat="1" applyFont="1" applyFill="1" applyBorder="1" applyAlignment="1" applyProtection="1">
      <alignment horizontal="right" vertical="center"/>
      <protection hidden="1"/>
    </xf>
    <xf numFmtId="165" fontId="18" fillId="0" borderId="6" xfId="0" applyNumberFormat="1" applyFont="1" applyFill="1" applyBorder="1" applyAlignment="1" applyProtection="1">
      <alignment vertical="center"/>
      <protection hidden="1"/>
    </xf>
    <xf numFmtId="167" fontId="18" fillId="0" borderId="6" xfId="0" applyNumberFormat="1" applyFont="1" applyFill="1" applyBorder="1" applyAlignment="1" applyProtection="1">
      <alignment horizontal="right" vertical="center"/>
      <protection hidden="1"/>
    </xf>
    <xf numFmtId="165" fontId="15" fillId="2" borderId="6" xfId="0" applyNumberFormat="1" applyFont="1" applyFill="1" applyBorder="1" applyAlignment="1" applyProtection="1">
      <alignment vertical="center"/>
      <protection hidden="1"/>
    </xf>
    <xf numFmtId="167" fontId="15" fillId="2" borderId="6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/>
    <xf numFmtId="165" fontId="14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165" fontId="8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/>
    <xf numFmtId="165" fontId="19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/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43" fontId="10" fillId="0" borderId="0" xfId="1" applyFont="1"/>
    <xf numFmtId="165" fontId="9" fillId="0" borderId="8" xfId="0" applyNumberFormat="1" applyFont="1" applyFill="1" applyBorder="1" applyAlignment="1" applyProtection="1">
      <alignment horizontal="left" vertical="center"/>
      <protection hidden="1"/>
    </xf>
    <xf numFmtId="165" fontId="12" fillId="0" borderId="8" xfId="0" applyNumberFormat="1" applyFont="1" applyFill="1" applyBorder="1" applyAlignment="1" applyProtection="1">
      <alignment horizontal="left" vertical="center" indent="3"/>
      <protection hidden="1"/>
    </xf>
    <xf numFmtId="165" fontId="12" fillId="0" borderId="8" xfId="0" applyNumberFormat="1" applyFont="1" applyFill="1" applyBorder="1" applyAlignment="1" applyProtection="1">
      <alignment horizontal="left" vertical="center" indent="5"/>
      <protection hidden="1"/>
    </xf>
    <xf numFmtId="165" fontId="11" fillId="0" borderId="8" xfId="0" applyNumberFormat="1" applyFont="1" applyFill="1" applyBorder="1" applyAlignment="1" applyProtection="1">
      <alignment vertical="center"/>
      <protection hidden="1"/>
    </xf>
    <xf numFmtId="0" fontId="13" fillId="0" borderId="8" xfId="0" applyFont="1" applyBorder="1"/>
    <xf numFmtId="0" fontId="13" fillId="0" borderId="0" xfId="0" applyFont="1" applyBorder="1"/>
    <xf numFmtId="43" fontId="9" fillId="2" borderId="6" xfId="1" applyFont="1" applyFill="1" applyBorder="1" applyAlignment="1" applyProtection="1">
      <alignment vertical="center"/>
      <protection hidden="1"/>
    </xf>
    <xf numFmtId="165" fontId="8" fillId="0" borderId="9" xfId="0" applyNumberFormat="1" applyFont="1" applyBorder="1" applyAlignment="1" applyProtection="1">
      <alignment vertical="center"/>
      <protection hidden="1"/>
    </xf>
    <xf numFmtId="165" fontId="10" fillId="0" borderId="3" xfId="0" applyNumberFormat="1" applyFont="1" applyBorder="1" applyAlignment="1" applyProtection="1">
      <alignment vertical="center"/>
      <protection hidden="1"/>
    </xf>
    <xf numFmtId="3" fontId="13" fillId="0" borderId="0" xfId="0" applyNumberFormat="1" applyFont="1" applyBorder="1"/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</cellXfs>
  <cellStyles count="27">
    <cellStyle name="Millares" xfId="1" builtinId="3"/>
    <cellStyle name="Millares 10" xfId="2"/>
    <cellStyle name="Millares 16" xfId="3"/>
    <cellStyle name="Millares 17" xfId="4"/>
    <cellStyle name="Millares 18" xfId="5"/>
    <cellStyle name="Millares 19" xfId="6"/>
    <cellStyle name="Millares 20" xfId="7"/>
    <cellStyle name="Millares 21" xfId="8"/>
    <cellStyle name="Millares 22" xfId="9"/>
    <cellStyle name="Millares 23" xfId="10"/>
    <cellStyle name="Millares 24" xfId="11"/>
    <cellStyle name="Millares 25" xfId="12"/>
    <cellStyle name="Millares 26" xfId="13"/>
    <cellStyle name="Millares 27" xfId="14"/>
    <cellStyle name="Millares 28" xfId="15"/>
    <cellStyle name="Millares 29" xfId="16"/>
    <cellStyle name="Millares 3" xfId="17"/>
    <cellStyle name="Millares 30" xfId="18"/>
    <cellStyle name="Millares 31" xfId="19"/>
    <cellStyle name="Millares 4" xfId="20"/>
    <cellStyle name="Millares 5" xfId="21"/>
    <cellStyle name="Millares 7" xfId="22"/>
    <cellStyle name="Millares 8" xfId="23"/>
    <cellStyle name="Millares 9" xfId="24"/>
    <cellStyle name="Moneda" xfId="25" builtinId="4"/>
    <cellStyle name="Normal" xfId="0" builtinId="0"/>
    <cellStyle name="Porcentaje" xfId="2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O-ANALISTACO2/AppData/Local/Microsoft/Windows/Temporary%20Internet%20Files/Content.Outlook/859G6VIJ/Copia%20de%20ESTADOS%20FINANCIER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eps"/>
      <sheetName val="p y g eps"/>
      <sheetName val="balance sin eps"/>
      <sheetName val="p y g sin eps"/>
      <sheetName val="balance consolidado"/>
      <sheetName val="p y g consolid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>
            <v>9036333</v>
          </cell>
        </row>
        <row r="102">
          <cell r="C102">
            <v>617988</v>
          </cell>
        </row>
        <row r="103">
          <cell r="C103">
            <v>291625</v>
          </cell>
        </row>
        <row r="104">
          <cell r="C104">
            <v>424609</v>
          </cell>
        </row>
        <row r="105">
          <cell r="C105">
            <v>2260622</v>
          </cell>
        </row>
        <row r="106">
          <cell r="C106">
            <v>348887</v>
          </cell>
        </row>
        <row r="107">
          <cell r="C107">
            <v>1884229</v>
          </cell>
        </row>
        <row r="108">
          <cell r="C108">
            <v>3465773</v>
          </cell>
        </row>
        <row r="109">
          <cell r="C109">
            <v>4028609</v>
          </cell>
        </row>
        <row r="110">
          <cell r="C110">
            <v>0</v>
          </cell>
        </row>
        <row r="111">
          <cell r="C111">
            <v>6616276</v>
          </cell>
        </row>
        <row r="112">
          <cell r="C112">
            <v>58071</v>
          </cell>
        </row>
        <row r="113">
          <cell r="C113">
            <v>710466</v>
          </cell>
        </row>
        <row r="114">
          <cell r="C114">
            <v>99760</v>
          </cell>
        </row>
        <row r="115">
          <cell r="C115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B47" sqref="B47"/>
    </sheetView>
  </sheetViews>
  <sheetFormatPr baseColWidth="10" defaultRowHeight="15.75" x14ac:dyDescent="0.25"/>
  <cols>
    <col min="1" max="1" width="31" style="17" customWidth="1"/>
    <col min="2" max="2" width="30.42578125" style="17" bestFit="1" customWidth="1"/>
    <col min="3" max="3" width="24.5703125" style="17" customWidth="1"/>
    <col min="4" max="16384" width="11.42578125" style="17"/>
  </cols>
  <sheetData>
    <row r="1" spans="1:3" ht="18.75" x14ac:dyDescent="0.25">
      <c r="A1" s="27" t="s">
        <v>23</v>
      </c>
      <c r="B1" s="11"/>
      <c r="C1" s="11"/>
    </row>
    <row r="2" spans="1:3" ht="21" x14ac:dyDescent="0.25">
      <c r="A2" s="28" t="s">
        <v>0</v>
      </c>
      <c r="B2" s="13"/>
    </row>
    <row r="3" spans="1:3" x14ac:dyDescent="0.25">
      <c r="A3" s="14" t="s">
        <v>69</v>
      </c>
      <c r="B3" s="14"/>
    </row>
    <row r="4" spans="1:3" x14ac:dyDescent="0.25">
      <c r="A4" s="13" t="s">
        <v>24</v>
      </c>
      <c r="B4" s="13"/>
      <c r="C4" s="13"/>
    </row>
    <row r="5" spans="1:3" x14ac:dyDescent="0.25">
      <c r="A5" s="13"/>
      <c r="B5" s="13"/>
      <c r="C5" s="13"/>
    </row>
    <row r="6" spans="1:3" s="20" customFormat="1" x14ac:dyDescent="0.25">
      <c r="A6" s="21" t="s">
        <v>11</v>
      </c>
      <c r="B6" s="22">
        <v>2015</v>
      </c>
      <c r="C6" s="22">
        <v>2016</v>
      </c>
    </row>
    <row r="7" spans="1:3" s="20" customFormat="1" x14ac:dyDescent="0.25">
      <c r="A7" s="47" t="s">
        <v>27</v>
      </c>
      <c r="B7" s="23">
        <f>+B8+B9+B10+B11+B12</f>
        <v>30600864</v>
      </c>
      <c r="C7" s="23">
        <f>+C8+C9+C10+C11+C12</f>
        <v>32675686.286130007</v>
      </c>
    </row>
    <row r="8" spans="1:3" x14ac:dyDescent="0.25">
      <c r="A8" s="48" t="s">
        <v>28</v>
      </c>
      <c r="B8" s="25">
        <v>4680149</v>
      </c>
      <c r="C8" s="25">
        <v>5258636.3182299994</v>
      </c>
    </row>
    <row r="9" spans="1:3" x14ac:dyDescent="0.25">
      <c r="A9" s="48" t="s">
        <v>29</v>
      </c>
      <c r="B9" s="25">
        <v>1120853</v>
      </c>
      <c r="C9" s="25">
        <v>804968.92575000005</v>
      </c>
    </row>
    <row r="10" spans="1:3" x14ac:dyDescent="0.25">
      <c r="A10" s="48" t="s">
        <v>30</v>
      </c>
      <c r="B10" s="25">
        <v>24411176</v>
      </c>
      <c r="C10" s="25">
        <v>26148558.837540004</v>
      </c>
    </row>
    <row r="11" spans="1:3" x14ac:dyDescent="0.25">
      <c r="A11" s="48" t="s">
        <v>31</v>
      </c>
      <c r="B11" s="25">
        <v>288171</v>
      </c>
      <c r="C11" s="25">
        <v>328046.43178999994</v>
      </c>
    </row>
    <row r="12" spans="1:3" x14ac:dyDescent="0.25">
      <c r="A12" s="48" t="s">
        <v>32</v>
      </c>
      <c r="B12" s="25">
        <v>100515</v>
      </c>
      <c r="C12" s="25">
        <v>135475.77281999998</v>
      </c>
    </row>
    <row r="13" spans="1:3" s="20" customFormat="1" x14ac:dyDescent="0.25">
      <c r="A13" s="47" t="s">
        <v>33</v>
      </c>
      <c r="B13" s="23">
        <f>+B14+B17+B18+B19+B20</f>
        <v>55948719</v>
      </c>
      <c r="C13" s="23">
        <f>+C14+C17+C18+C19+C20</f>
        <v>54727379.123630002</v>
      </c>
    </row>
    <row r="14" spans="1:3" x14ac:dyDescent="0.25">
      <c r="A14" s="48" t="s">
        <v>34</v>
      </c>
      <c r="B14" s="24">
        <f>+B15+B16</f>
        <v>19378785</v>
      </c>
      <c r="C14" s="24">
        <f>+C15+C16</f>
        <v>20549938.745840006</v>
      </c>
    </row>
    <row r="15" spans="1:3" x14ac:dyDescent="0.25">
      <c r="A15" s="49" t="s">
        <v>25</v>
      </c>
      <c r="B15" s="25">
        <v>3252120</v>
      </c>
      <c r="C15" s="25">
        <v>2758014.0192800001</v>
      </c>
    </row>
    <row r="16" spans="1:3" x14ac:dyDescent="0.25">
      <c r="A16" s="49" t="s">
        <v>26</v>
      </c>
      <c r="B16" s="25">
        <v>16126665</v>
      </c>
      <c r="C16" s="25">
        <v>17791924.726560004</v>
      </c>
    </row>
    <row r="17" spans="1:3" x14ac:dyDescent="0.25">
      <c r="A17" s="48" t="s">
        <v>35</v>
      </c>
      <c r="B17" s="25">
        <v>700353</v>
      </c>
      <c r="C17" s="25">
        <v>1064188.73654</v>
      </c>
    </row>
    <row r="18" spans="1:3" x14ac:dyDescent="0.25">
      <c r="A18" s="48" t="s">
        <v>36</v>
      </c>
      <c r="B18" s="25">
        <v>851555</v>
      </c>
      <c r="C18" s="25">
        <v>855622.68826999993</v>
      </c>
    </row>
    <row r="19" spans="1:3" x14ac:dyDescent="0.25">
      <c r="A19" s="48" t="s">
        <v>37</v>
      </c>
      <c r="B19" s="25">
        <v>17366710</v>
      </c>
      <c r="C19" s="25">
        <v>14606313.292989999</v>
      </c>
    </row>
    <row r="20" spans="1:3" x14ac:dyDescent="0.25">
      <c r="A20" s="48" t="s">
        <v>38</v>
      </c>
      <c r="B20" s="25">
        <v>17651316</v>
      </c>
      <c r="C20" s="25">
        <v>17651315.659990001</v>
      </c>
    </row>
    <row r="21" spans="1:3" s="20" customFormat="1" x14ac:dyDescent="0.25">
      <c r="A21" s="21" t="s">
        <v>12</v>
      </c>
      <c r="B21" s="29">
        <f>+B7+B13</f>
        <v>86549583</v>
      </c>
      <c r="C21" s="29">
        <f>+C7+C13</f>
        <v>87403065.409760013</v>
      </c>
    </row>
    <row r="22" spans="1:3" x14ac:dyDescent="0.25">
      <c r="A22" s="50"/>
      <c r="B22" s="15"/>
      <c r="C22" s="15"/>
    </row>
    <row r="23" spans="1:3" s="20" customFormat="1" x14ac:dyDescent="0.25">
      <c r="A23" s="21" t="s">
        <v>13</v>
      </c>
      <c r="B23" s="22"/>
      <c r="C23" s="22"/>
    </row>
    <row r="24" spans="1:3" x14ac:dyDescent="0.25">
      <c r="A24" s="47" t="s">
        <v>46</v>
      </c>
      <c r="B24" s="23">
        <f>+B25+B26+B27+B28+B29+B30+B31+B32</f>
        <v>38914784</v>
      </c>
      <c r="C24" s="23">
        <f>+C25+C26+C27+C28+C29+C30+C31+C32</f>
        <v>33983484.765640005</v>
      </c>
    </row>
    <row r="25" spans="1:3" x14ac:dyDescent="0.25">
      <c r="A25" s="48" t="s">
        <v>39</v>
      </c>
      <c r="B25" s="25">
        <v>738406</v>
      </c>
      <c r="C25" s="25">
        <v>517412.96451000002</v>
      </c>
    </row>
    <row r="26" spans="1:3" x14ac:dyDescent="0.25">
      <c r="A26" s="48" t="s">
        <v>40</v>
      </c>
      <c r="B26" s="25">
        <v>300049</v>
      </c>
      <c r="C26" s="25">
        <v>704957.16301999998</v>
      </c>
    </row>
    <row r="27" spans="1:3" x14ac:dyDescent="0.25">
      <c r="A27" s="48" t="s">
        <v>41</v>
      </c>
      <c r="B27" s="25">
        <v>7520222</v>
      </c>
      <c r="C27" s="25">
        <v>7241175.7885600012</v>
      </c>
    </row>
    <row r="28" spans="1:3" x14ac:dyDescent="0.25">
      <c r="A28" s="48" t="s">
        <v>42</v>
      </c>
      <c r="B28" s="25">
        <v>89477</v>
      </c>
      <c r="C28" s="25">
        <v>190065.71862</v>
      </c>
    </row>
    <row r="29" spans="1:3" x14ac:dyDescent="0.25">
      <c r="A29" s="48" t="s">
        <v>43</v>
      </c>
      <c r="B29" s="25">
        <v>1142982</v>
      </c>
      <c r="C29" s="25">
        <v>1301216.26709</v>
      </c>
    </row>
    <row r="30" spans="1:3" x14ac:dyDescent="0.25">
      <c r="A30" s="48" t="s">
        <v>44</v>
      </c>
      <c r="B30" s="25">
        <v>26057274</v>
      </c>
      <c r="C30" s="25">
        <v>20704241.631280001</v>
      </c>
    </row>
    <row r="31" spans="1:3" x14ac:dyDescent="0.25">
      <c r="A31" s="48" t="s">
        <v>36</v>
      </c>
      <c r="B31" s="25">
        <v>456171</v>
      </c>
      <c r="C31" s="25">
        <v>539788.35452000005</v>
      </c>
    </row>
    <row r="32" spans="1:3" x14ac:dyDescent="0.25">
      <c r="A32" s="48" t="s">
        <v>45</v>
      </c>
      <c r="B32" s="25">
        <v>2610203</v>
      </c>
      <c r="C32" s="25">
        <v>2784626.8780400003</v>
      </c>
    </row>
    <row r="33" spans="1:3" x14ac:dyDescent="0.25">
      <c r="A33" s="47" t="s">
        <v>47</v>
      </c>
      <c r="B33" s="23">
        <f>+B34+B35</f>
        <v>19605048</v>
      </c>
      <c r="C33" s="23">
        <v>18305828.995679997</v>
      </c>
    </row>
    <row r="34" spans="1:3" x14ac:dyDescent="0.25">
      <c r="A34" s="48" t="str">
        <f>+A25</f>
        <v>Obligaciones Financieras</v>
      </c>
      <c r="B34" s="25">
        <v>0</v>
      </c>
      <c r="C34" s="25">
        <v>0</v>
      </c>
    </row>
    <row r="35" spans="1:3" x14ac:dyDescent="0.25">
      <c r="A35" s="48" t="s">
        <v>48</v>
      </c>
      <c r="B35" s="25">
        <v>19605048</v>
      </c>
      <c r="C35" s="25">
        <f>+'[1]balance consolidado'!$C$102+'[1]balance consolidado'!$C$103+'[1]balance consolidado'!$C$104+'[1]balance consolidado'!$C$105+'[1]balance consolidado'!$C$106+'[1]balance consolidado'!$C$107+'[1]balance consolidado'!$C$108+'[1]balance consolidado'!$C$109+'[1]balance consolidado'!$C$110+'[1]balance consolidado'!$C$111+'[1]balance consolidado'!$C$112+'[1]balance consolidado'!$C$113+'[1]balance consolidado'!$C$114+'[1]balance consolidado'!$C$115</f>
        <v>20806915</v>
      </c>
    </row>
    <row r="36" spans="1:3" s="20" customFormat="1" x14ac:dyDescent="0.25">
      <c r="A36" s="21" t="s">
        <v>14</v>
      </c>
      <c r="B36" s="29">
        <f>+B24+B33</f>
        <v>58519832</v>
      </c>
      <c r="C36" s="29">
        <f>+C24+C33</f>
        <v>52289313.761320002</v>
      </c>
    </row>
    <row r="37" spans="1:3" x14ac:dyDescent="0.25">
      <c r="A37" s="51"/>
      <c r="B37" s="52"/>
      <c r="C37" s="52"/>
    </row>
    <row r="38" spans="1:3" s="20" customFormat="1" x14ac:dyDescent="0.25">
      <c r="A38" s="21" t="s">
        <v>15</v>
      </c>
      <c r="B38" s="22"/>
      <c r="C38" s="22"/>
    </row>
    <row r="39" spans="1:3" x14ac:dyDescent="0.25">
      <c r="A39" s="48" t="s">
        <v>49</v>
      </c>
      <c r="B39" s="25">
        <v>18476058</v>
      </c>
      <c r="C39" s="25">
        <v>18527075.911589999</v>
      </c>
    </row>
    <row r="40" spans="1:3" x14ac:dyDescent="0.25">
      <c r="A40" s="48" t="s">
        <v>56</v>
      </c>
      <c r="B40" s="25">
        <v>2179009</v>
      </c>
      <c r="C40" s="25">
        <v>2485610.4822399998</v>
      </c>
    </row>
    <row r="41" spans="1:3" x14ac:dyDescent="0.25">
      <c r="A41" s="48" t="s">
        <v>50</v>
      </c>
      <c r="B41" s="25">
        <v>422470</v>
      </c>
      <c r="C41" s="25">
        <v>532035.43966000003</v>
      </c>
    </row>
    <row r="42" spans="1:3" x14ac:dyDescent="0.25">
      <c r="A42" s="48" t="s">
        <v>51</v>
      </c>
      <c r="B42" s="25">
        <v>9501925</v>
      </c>
      <c r="C42" s="25">
        <v>9501924.7207800001</v>
      </c>
    </row>
    <row r="43" spans="1:3" x14ac:dyDescent="0.25">
      <c r="A43" s="48" t="s">
        <v>52</v>
      </c>
      <c r="B43" s="25">
        <v>-26858350</v>
      </c>
      <c r="C43" s="25">
        <v>6667254.1318600178</v>
      </c>
    </row>
    <row r="44" spans="1:3" x14ac:dyDescent="0.25">
      <c r="A44" s="48" t="s">
        <v>53</v>
      </c>
      <c r="B44" s="25">
        <v>6657323</v>
      </c>
      <c r="C44" s="25">
        <v>-20251464.697680004</v>
      </c>
    </row>
    <row r="45" spans="1:3" x14ac:dyDescent="0.25">
      <c r="A45" s="48" t="s">
        <v>54</v>
      </c>
      <c r="B45" s="25">
        <v>17651316</v>
      </c>
      <c r="C45" s="25">
        <v>17651315.659990001</v>
      </c>
    </row>
    <row r="46" spans="1:3" s="20" customFormat="1" x14ac:dyDescent="0.25">
      <c r="A46" s="21" t="s">
        <v>16</v>
      </c>
      <c r="B46" s="29">
        <f>SUM(B39:B45)</f>
        <v>28029751</v>
      </c>
      <c r="C46" s="29">
        <f>SUM(C39:C45)</f>
        <v>35113751.648440018</v>
      </c>
    </row>
    <row r="47" spans="1:3" x14ac:dyDescent="0.25">
      <c r="A47" s="47" t="s">
        <v>55</v>
      </c>
      <c r="B47" s="23">
        <f>+B36+B46</f>
        <v>86549583</v>
      </c>
      <c r="C47" s="23">
        <f>+C36+C46</f>
        <v>87403065.409760028</v>
      </c>
    </row>
    <row r="48" spans="1:3" x14ac:dyDescent="0.25">
      <c r="A48" s="47"/>
      <c r="B48" s="23"/>
      <c r="C48" s="23"/>
    </row>
    <row r="49" spans="1:3" x14ac:dyDescent="0.25">
      <c r="A49" s="21" t="s">
        <v>18</v>
      </c>
      <c r="B49" s="29">
        <v>0</v>
      </c>
      <c r="C49" s="29"/>
    </row>
    <row r="50" spans="1:3" x14ac:dyDescent="0.25">
      <c r="A50" s="18" t="s">
        <v>68</v>
      </c>
      <c r="B50" s="53">
        <v>0</v>
      </c>
      <c r="C50" s="53">
        <v>0</v>
      </c>
    </row>
    <row r="55" spans="1:3" s="39" customFormat="1" ht="15" x14ac:dyDescent="0.25">
      <c r="A55" s="41" t="s">
        <v>66</v>
      </c>
      <c r="B55" s="41" t="s">
        <v>19</v>
      </c>
      <c r="C55" s="41" t="s">
        <v>21</v>
      </c>
    </row>
    <row r="56" spans="1:3" s="39" customFormat="1" ht="15" x14ac:dyDescent="0.25">
      <c r="A56" s="42" t="s">
        <v>67</v>
      </c>
      <c r="B56" s="42" t="s">
        <v>1</v>
      </c>
      <c r="C56" s="42" t="s">
        <v>2</v>
      </c>
    </row>
    <row r="57" spans="1:3" s="39" customFormat="1" ht="15" x14ac:dyDescent="0.25">
      <c r="A57" s="43"/>
      <c r="B57" s="43" t="s">
        <v>3</v>
      </c>
      <c r="C57" s="43" t="s">
        <v>4</v>
      </c>
    </row>
    <row r="58" spans="1:3" s="39" customFormat="1" ht="15" x14ac:dyDescent="0.25">
      <c r="A58" s="43"/>
      <c r="B58" s="43" t="s">
        <v>20</v>
      </c>
      <c r="C58" s="43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baseColWidth="10" defaultRowHeight="15" x14ac:dyDescent="0.25"/>
  <cols>
    <col min="1" max="1" width="29.28515625" customWidth="1"/>
    <col min="2" max="2" width="32.140625" customWidth="1"/>
    <col min="3" max="3" width="32.85546875" customWidth="1"/>
  </cols>
  <sheetData>
    <row r="1" spans="1:4" x14ac:dyDescent="0.25">
      <c r="A1" s="58" t="s">
        <v>23</v>
      </c>
      <c r="B1" s="58"/>
      <c r="C1" s="58"/>
      <c r="D1" s="58"/>
    </row>
    <row r="2" spans="1:4" x14ac:dyDescent="0.25">
      <c r="A2" s="57" t="s">
        <v>10</v>
      </c>
      <c r="B2" s="57"/>
      <c r="C2" s="57"/>
      <c r="D2" s="57"/>
    </row>
    <row r="3" spans="1:4" x14ac:dyDescent="0.25">
      <c r="A3" s="58" t="s">
        <v>70</v>
      </c>
      <c r="B3" s="58"/>
      <c r="C3" s="58"/>
      <c r="D3" s="58"/>
    </row>
    <row r="4" spans="1:4" x14ac:dyDescent="0.25">
      <c r="A4" s="3"/>
      <c r="B4" s="3"/>
      <c r="C4" s="3"/>
      <c r="D4" s="3"/>
    </row>
    <row r="5" spans="1:4" x14ac:dyDescent="0.25">
      <c r="A5" s="3"/>
      <c r="B5" s="3"/>
      <c r="C5" s="3"/>
      <c r="D5" s="3"/>
    </row>
    <row r="6" spans="1:4" ht="16.5" thickBot="1" x14ac:dyDescent="0.3">
      <c r="A6" s="21"/>
      <c r="B6" s="22">
        <v>2015</v>
      </c>
      <c r="C6" s="22">
        <v>2016</v>
      </c>
      <c r="D6" s="3"/>
    </row>
    <row r="7" spans="1:4" ht="15.75" thickBot="1" x14ac:dyDescent="0.3">
      <c r="A7" s="4" t="s">
        <v>5</v>
      </c>
      <c r="B7" s="45"/>
      <c r="C7" s="45"/>
      <c r="D7" s="3"/>
    </row>
    <row r="8" spans="1:4" x14ac:dyDescent="0.25">
      <c r="A8" s="5" t="s">
        <v>6</v>
      </c>
      <c r="B8" s="6">
        <f>+'Balance General'!B7/'Balance General'!B24</f>
        <v>0.78635574592936197</v>
      </c>
      <c r="C8" s="6">
        <f>+'Balance General'!C7/'Balance General'!C24</f>
        <v>0.96151664584933072</v>
      </c>
      <c r="D8" s="3"/>
    </row>
    <row r="9" spans="1:4" x14ac:dyDescent="0.25">
      <c r="A9" s="7" t="s">
        <v>7</v>
      </c>
      <c r="B9" s="8">
        <f>+('Balance General'!B7-'Balance General'!B11)/'Balance General'!B24</f>
        <v>0.77895056542007279</v>
      </c>
      <c r="C9" s="8">
        <f>+('Balance General'!C7-'Balance General'!C11)/'Balance General'!C24</f>
        <v>0.95186353246050948</v>
      </c>
      <c r="D9" s="3"/>
    </row>
    <row r="10" spans="1:4" x14ac:dyDescent="0.25">
      <c r="A10" s="1" t="s">
        <v>8</v>
      </c>
      <c r="B10" s="9">
        <f>+'Balance General'!B7-'Balance General'!B24</f>
        <v>-8313920</v>
      </c>
      <c r="C10" s="9">
        <f>+'Balance General'!C7-'Balance General'!C24</f>
        <v>-1307798.4795099981</v>
      </c>
      <c r="D10" s="3"/>
    </row>
    <row r="11" spans="1:4" ht="15.75" thickBot="1" x14ac:dyDescent="0.3">
      <c r="A11" s="2" t="s">
        <v>9</v>
      </c>
      <c r="B11" s="10">
        <f>+'Balance General'!B36/'Balance General'!B21</f>
        <v>0.67614227557861251</v>
      </c>
      <c r="C11" s="10">
        <f>+'Balance General'!C36/'Balance General'!C21</f>
        <v>0.59825491836217715</v>
      </c>
      <c r="D11" s="3"/>
    </row>
    <row r="15" spans="1:4" s="39" customFormat="1" x14ac:dyDescent="0.25">
      <c r="A15" s="41" t="s">
        <v>66</v>
      </c>
      <c r="B15" s="41" t="s">
        <v>19</v>
      </c>
      <c r="C15" s="41" t="s">
        <v>21</v>
      </c>
    </row>
    <row r="16" spans="1:4" s="39" customFormat="1" x14ac:dyDescent="0.25">
      <c r="A16" s="42" t="s">
        <v>67</v>
      </c>
      <c r="B16" s="42" t="s">
        <v>1</v>
      </c>
      <c r="C16" s="42" t="s">
        <v>2</v>
      </c>
    </row>
    <row r="17" spans="1:3" s="39" customFormat="1" x14ac:dyDescent="0.25">
      <c r="A17" s="43"/>
      <c r="B17" s="43" t="s">
        <v>3</v>
      </c>
      <c r="C17" s="43" t="s">
        <v>4</v>
      </c>
    </row>
    <row r="18" spans="1:3" s="39" customFormat="1" x14ac:dyDescent="0.25">
      <c r="A18" s="43"/>
      <c r="B18" s="43" t="s">
        <v>20</v>
      </c>
      <c r="C18" s="43" t="s">
        <v>22</v>
      </c>
    </row>
  </sheetData>
  <mergeCells count="3">
    <mergeCell ref="A2:D2"/>
    <mergeCell ref="A3:D3"/>
    <mergeCell ref="A1:D1"/>
  </mergeCells>
  <pageMargins left="0.7" right="0.7" top="0.75" bottom="0.75" header="0.3" footer="0.3"/>
  <pageSetup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opLeftCell="A10" workbookViewId="0">
      <selection activeCell="E9" sqref="E9"/>
    </sheetView>
  </sheetViews>
  <sheetFormatPr baseColWidth="10" defaultRowHeight="15.75" x14ac:dyDescent="0.25"/>
  <cols>
    <col min="1" max="1" width="36.85546875" customWidth="1"/>
    <col min="2" max="2" width="30.42578125" style="12" bestFit="1" customWidth="1"/>
    <col min="3" max="3" width="25.42578125" style="12" bestFit="1" customWidth="1"/>
  </cols>
  <sheetData>
    <row r="1" spans="1:4" s="17" customFormat="1" ht="18.75" x14ac:dyDescent="0.25">
      <c r="A1" s="27" t="s">
        <v>23</v>
      </c>
      <c r="B1" s="11"/>
      <c r="C1" s="11"/>
      <c r="D1" s="16"/>
    </row>
    <row r="2" spans="1:4" s="17" customFormat="1" ht="21" x14ac:dyDescent="0.25">
      <c r="A2" s="28" t="s">
        <v>17</v>
      </c>
      <c r="B2" s="13"/>
      <c r="C2" s="13"/>
      <c r="D2" s="56"/>
    </row>
    <row r="3" spans="1:4" s="17" customFormat="1" x14ac:dyDescent="0.25">
      <c r="A3" s="14" t="s">
        <v>71</v>
      </c>
      <c r="B3" s="14"/>
      <c r="C3" s="14"/>
      <c r="D3" s="56"/>
    </row>
    <row r="4" spans="1:4" s="17" customFormat="1" x14ac:dyDescent="0.25">
      <c r="A4" s="13" t="s">
        <v>24</v>
      </c>
      <c r="B4" s="13"/>
      <c r="C4" s="13"/>
      <c r="D4" s="16"/>
    </row>
    <row r="5" spans="1:4" s="20" customFormat="1" x14ac:dyDescent="0.25">
      <c r="A5" s="21"/>
      <c r="B5" s="22">
        <v>2015</v>
      </c>
      <c r="C5" s="22">
        <v>2016</v>
      </c>
      <c r="D5" s="19"/>
    </row>
    <row r="6" spans="1:4" s="12" customFormat="1" x14ac:dyDescent="0.25">
      <c r="A6" s="26" t="s">
        <v>58</v>
      </c>
      <c r="B6" s="30">
        <v>146242579</v>
      </c>
      <c r="C6" s="30">
        <v>173648798.38144001</v>
      </c>
    </row>
    <row r="7" spans="1:4" s="12" customFormat="1" x14ac:dyDescent="0.25">
      <c r="A7" s="31" t="s">
        <v>57</v>
      </c>
      <c r="B7" s="32">
        <v>125820164</v>
      </c>
      <c r="C7" s="32">
        <v>122090502.43824999</v>
      </c>
    </row>
    <row r="8" spans="1:4" s="12" customFormat="1" x14ac:dyDescent="0.25">
      <c r="A8" s="33" t="s">
        <v>59</v>
      </c>
      <c r="B8" s="34">
        <f>+B6-B7</f>
        <v>20422415</v>
      </c>
      <c r="C8" s="34">
        <f>+C6-C7</f>
        <v>51558295.943190023</v>
      </c>
    </row>
    <row r="9" spans="1:4" s="12" customFormat="1" x14ac:dyDescent="0.25">
      <c r="A9" s="31" t="s">
        <v>60</v>
      </c>
      <c r="B9" s="32">
        <v>33589182</v>
      </c>
      <c r="C9" s="32">
        <v>32777545.024419989</v>
      </c>
    </row>
    <row r="10" spans="1:4" s="12" customFormat="1" x14ac:dyDescent="0.25">
      <c r="A10" s="31" t="s">
        <v>64</v>
      </c>
      <c r="B10" s="32">
        <v>12371618.431</v>
      </c>
      <c r="C10" s="32">
        <v>13562754.002</v>
      </c>
    </row>
    <row r="11" spans="1:4" s="35" customFormat="1" x14ac:dyDescent="0.25">
      <c r="A11" s="33" t="s">
        <v>61</v>
      </c>
      <c r="B11" s="34">
        <f>+B8-B9-B10</f>
        <v>-25538385.431000002</v>
      </c>
      <c r="C11" s="34">
        <f>+C8-C9-C10</f>
        <v>5217996.9167700335</v>
      </c>
    </row>
    <row r="12" spans="1:4" s="12" customFormat="1" x14ac:dyDescent="0.25">
      <c r="A12" s="31" t="s">
        <v>63</v>
      </c>
      <c r="B12" s="32">
        <v>2428544</v>
      </c>
      <c r="C12" s="32">
        <v>4672801.5285400003</v>
      </c>
    </row>
    <row r="13" spans="1:4" s="12" customFormat="1" x14ac:dyDescent="0.25">
      <c r="A13" s="31" t="s">
        <v>62</v>
      </c>
      <c r="B13" s="32">
        <v>3748509</v>
      </c>
      <c r="C13" s="32">
        <v>3223544.3134500002</v>
      </c>
    </row>
    <row r="14" spans="1:4" s="12" customFormat="1" x14ac:dyDescent="0.25">
      <c r="A14" s="31"/>
      <c r="B14" s="32"/>
      <c r="C14" s="32"/>
    </row>
    <row r="15" spans="1:4" s="12" customFormat="1" x14ac:dyDescent="0.25">
      <c r="A15" s="33" t="s">
        <v>65</v>
      </c>
      <c r="B15" s="34">
        <f>+B11+B12-B13</f>
        <v>-26858350.431000002</v>
      </c>
      <c r="C15" s="34">
        <f>+C11+C12-C13</f>
        <v>6667254.1318600336</v>
      </c>
    </row>
    <row r="16" spans="1:4" x14ac:dyDescent="0.25">
      <c r="A16" s="54"/>
      <c r="B16" s="55"/>
      <c r="C16" s="55"/>
    </row>
    <row r="17" spans="1:3" s="39" customFormat="1" x14ac:dyDescent="0.25">
      <c r="A17" s="38"/>
      <c r="B17" s="36"/>
      <c r="C17" s="37"/>
    </row>
    <row r="18" spans="1:3" s="39" customFormat="1" x14ac:dyDescent="0.25">
      <c r="A18" s="38"/>
      <c r="B18" s="36"/>
      <c r="C18" s="37"/>
    </row>
    <row r="19" spans="1:3" s="39" customFormat="1" x14ac:dyDescent="0.25">
      <c r="A19" s="38"/>
      <c r="B19" s="40"/>
      <c r="C19" s="36"/>
    </row>
    <row r="20" spans="1:3" s="39" customFormat="1" ht="15" x14ac:dyDescent="0.25">
      <c r="A20" s="41" t="s">
        <v>66</v>
      </c>
      <c r="B20" s="41" t="s">
        <v>19</v>
      </c>
      <c r="C20" s="41" t="s">
        <v>21</v>
      </c>
    </row>
    <row r="21" spans="1:3" s="39" customFormat="1" ht="15" x14ac:dyDescent="0.25">
      <c r="A21" s="42" t="s">
        <v>67</v>
      </c>
      <c r="B21" s="42" t="s">
        <v>1</v>
      </c>
      <c r="C21" s="42" t="s">
        <v>2</v>
      </c>
    </row>
    <row r="22" spans="1:3" s="39" customFormat="1" ht="15" x14ac:dyDescent="0.25">
      <c r="A22" s="43"/>
      <c r="B22" s="43" t="s">
        <v>3</v>
      </c>
      <c r="C22" s="43" t="s">
        <v>4</v>
      </c>
    </row>
    <row r="23" spans="1:3" s="39" customFormat="1" ht="15" x14ac:dyDescent="0.25">
      <c r="A23" s="43"/>
      <c r="B23" s="43" t="s">
        <v>20</v>
      </c>
      <c r="C23" s="43" t="s">
        <v>22</v>
      </c>
    </row>
    <row r="24" spans="1:3" s="39" customFormat="1" x14ac:dyDescent="0.25">
      <c r="B24" s="41"/>
      <c r="C24" s="44"/>
    </row>
    <row r="27" spans="1:3" x14ac:dyDescent="0.25">
      <c r="B27" s="46"/>
      <c r="C27" s="46"/>
    </row>
  </sheetData>
  <pageMargins left="0.7" right="0.7" top="0.75" bottom="0.75" header="0.3" footer="0.3"/>
  <pageSetup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Indice Financieros</vt:lpstr>
      <vt:lpstr>Estado Resultado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jrosasr</dc:creator>
  <cp:lastModifiedBy>JEFE MERCADEO CORPORATIVO</cp:lastModifiedBy>
  <cp:lastPrinted>2017-05-19T15:45:44Z</cp:lastPrinted>
  <dcterms:created xsi:type="dcterms:W3CDTF">2009-07-16T15:25:52Z</dcterms:created>
  <dcterms:modified xsi:type="dcterms:W3CDTF">2017-05-19T15:46:15Z</dcterms:modified>
</cp:coreProperties>
</file>